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7890"/>
  </bookViews>
  <sheets>
    <sheet name="3" sheetId="1" r:id="rId1"/>
  </sheets>
  <definedNames>
    <definedName name="_xlnm.Print_Area" localSheetId="0">'3'!$A$9:$BC$110</definedName>
  </definedNames>
  <calcPr calcId="162913"/>
</workbook>
</file>

<file path=xl/calcChain.xml><?xml version="1.0" encoding="utf-8"?>
<calcChain xmlns="http://schemas.openxmlformats.org/spreadsheetml/2006/main">
  <c r="BA110" i="1" l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AZ57" i="1"/>
  <c r="AZ106" i="1"/>
  <c r="AZ96" i="1" s="1"/>
  <c r="AX105" i="1"/>
  <c r="AX104" i="1"/>
  <c r="AX103" i="1"/>
  <c r="AX77" i="1"/>
  <c r="AX76" i="1"/>
  <c r="AX72" i="1" s="1"/>
  <c r="AX71" i="1" s="1"/>
  <c r="AZ65" i="1"/>
  <c r="AZ64" i="1"/>
  <c r="AZ51" i="1" s="1"/>
  <c r="AZ50" i="1" s="1"/>
  <c r="AZ49" i="1" s="1"/>
  <c r="AX63" i="1"/>
  <c r="AX56" i="1"/>
  <c r="AX55" i="1"/>
  <c r="AZ72" i="1"/>
  <c r="AZ71" i="1"/>
  <c r="AZ67" i="1"/>
  <c r="AZ47" i="1"/>
  <c r="AZ45" i="1"/>
  <c r="AZ44" i="1"/>
  <c r="AZ29" i="1"/>
  <c r="AZ28" i="1"/>
  <c r="AZ26" i="1" s="1"/>
  <c r="AZ25" i="1" s="1"/>
  <c r="AX96" i="1"/>
  <c r="AX67" i="1"/>
  <c r="AX51" i="1"/>
  <c r="AX50" i="1" s="1"/>
  <c r="AX47" i="1"/>
  <c r="AX44" i="1" s="1"/>
  <c r="AX25" i="1" s="1"/>
  <c r="AX45" i="1"/>
  <c r="AX29" i="1"/>
  <c r="AX28" i="1"/>
  <c r="AX26" i="1"/>
  <c r="W103" i="1"/>
  <c r="W77" i="1"/>
  <c r="W76" i="1"/>
  <c r="W75" i="1"/>
  <c r="W74" i="1"/>
  <c r="W73" i="1"/>
  <c r="W70" i="1"/>
  <c r="W69" i="1"/>
  <c r="W68" i="1"/>
  <c r="W65" i="1"/>
  <c r="Y65" i="1" s="1"/>
  <c r="W64" i="1"/>
  <c r="Y64" i="1" s="1"/>
  <c r="W63" i="1"/>
  <c r="Y63" i="1" s="1"/>
  <c r="W62" i="1"/>
  <c r="Y62" i="1" s="1"/>
  <c r="W61" i="1"/>
  <c r="Y61" i="1" s="1"/>
  <c r="W60" i="1"/>
  <c r="Y60" i="1" s="1"/>
  <c r="W59" i="1"/>
  <c r="W58" i="1"/>
  <c r="W57" i="1"/>
  <c r="W56" i="1"/>
  <c r="W55" i="1"/>
  <c r="W54" i="1"/>
  <c r="W53" i="1"/>
  <c r="W52" i="1"/>
  <c r="Y66" i="1"/>
  <c r="Y48" i="1"/>
  <c r="Y47" i="1"/>
  <c r="AO96" i="1"/>
  <c r="AP72" i="1"/>
  <c r="AP71" i="1" s="1"/>
  <c r="AO72" i="1"/>
  <c r="AO71" i="1" s="1"/>
  <c r="AP67" i="1"/>
  <c r="AO67" i="1"/>
  <c r="AP47" i="1"/>
  <c r="AO47" i="1"/>
  <c r="AP45" i="1"/>
  <c r="AO45" i="1"/>
  <c r="AP29" i="1"/>
  <c r="AP28" i="1" s="1"/>
  <c r="AP26" i="1" s="1"/>
  <c r="AO29" i="1"/>
  <c r="AO28" i="1"/>
  <c r="AO26" i="1" s="1"/>
  <c r="AL67" i="1"/>
  <c r="AK67" i="1"/>
  <c r="AL47" i="1"/>
  <c r="AK47" i="1"/>
  <c r="AL45" i="1"/>
  <c r="AK45" i="1"/>
  <c r="AL29" i="1"/>
  <c r="AL28" i="1" s="1"/>
  <c r="AL26" i="1" s="1"/>
  <c r="AK29" i="1"/>
  <c r="AK28" i="1" s="1"/>
  <c r="AK26" i="1" s="1"/>
  <c r="Z52" i="1"/>
  <c r="X96" i="1"/>
  <c r="X72" i="1"/>
  <c r="X71" i="1" s="1"/>
  <c r="X67" i="1"/>
  <c r="X51" i="1"/>
  <c r="AX49" i="1" l="1"/>
  <c r="AZ24" i="1"/>
  <c r="AX24" i="1"/>
  <c r="AL44" i="1"/>
  <c r="AL25" i="1" s="1"/>
  <c r="AO44" i="1"/>
  <c r="AO25" i="1" s="1"/>
  <c r="AP44" i="1"/>
  <c r="AP25" i="1" s="1"/>
  <c r="AK44" i="1"/>
  <c r="AK25" i="1" s="1"/>
  <c r="X50" i="1"/>
  <c r="X49" i="1" s="1"/>
  <c r="R46" i="1" l="1"/>
  <c r="P30" i="1"/>
  <c r="K52" i="1"/>
  <c r="I110" i="1"/>
  <c r="AU96" i="1" l="1"/>
  <c r="AM96" i="1"/>
  <c r="V96" i="1"/>
  <c r="U96" i="1"/>
  <c r="O96" i="1"/>
  <c r="M96" i="1"/>
  <c r="L96" i="1"/>
  <c r="J96" i="1"/>
  <c r="AY72" i="1"/>
  <c r="AY71" i="1" s="1"/>
  <c r="AU72" i="1"/>
  <c r="AS72" i="1"/>
  <c r="AS71" i="1" s="1"/>
  <c r="AN72" i="1"/>
  <c r="AN71" i="1" s="1"/>
  <c r="AM72" i="1"/>
  <c r="AM71" i="1" s="1"/>
  <c r="W72" i="1"/>
  <c r="W71" i="1" s="1"/>
  <c r="V72" i="1"/>
  <c r="V71" i="1" s="1"/>
  <c r="U72" i="1"/>
  <c r="U71" i="1" s="1"/>
  <c r="O72" i="1"/>
  <c r="O71" i="1" s="1"/>
  <c r="N72" i="1"/>
  <c r="N71" i="1" s="1"/>
  <c r="M72" i="1"/>
  <c r="M71" i="1" s="1"/>
  <c r="L72" i="1"/>
  <c r="L71" i="1" s="1"/>
  <c r="J72" i="1"/>
  <c r="J71" i="1" s="1"/>
  <c r="AU71" i="1"/>
  <c r="AY67" i="1"/>
  <c r="AW67" i="1"/>
  <c r="AU67" i="1"/>
  <c r="AS67" i="1"/>
  <c r="AN67" i="1"/>
  <c r="AM67" i="1"/>
  <c r="AJ67" i="1"/>
  <c r="AI67" i="1"/>
  <c r="AH67" i="1"/>
  <c r="AF67" i="1"/>
  <c r="AA67" i="1"/>
  <c r="V67" i="1"/>
  <c r="U67" i="1"/>
  <c r="O67" i="1"/>
  <c r="N67" i="1"/>
  <c r="M67" i="1"/>
  <c r="L67" i="1"/>
  <c r="V51" i="1"/>
  <c r="U51" i="1"/>
  <c r="O51" i="1"/>
  <c r="N51" i="1"/>
  <c r="M51" i="1"/>
  <c r="L51" i="1"/>
  <c r="J51" i="1"/>
  <c r="AY47" i="1"/>
  <c r="AW47" i="1"/>
  <c r="AU47" i="1"/>
  <c r="AT47" i="1"/>
  <c r="AS47" i="1"/>
  <c r="AR47" i="1"/>
  <c r="AQ47" i="1"/>
  <c r="AN47" i="1"/>
  <c r="AM47" i="1"/>
  <c r="AJ47" i="1"/>
  <c r="AI47" i="1"/>
  <c r="AF47" i="1"/>
  <c r="AE47" i="1"/>
  <c r="AB47" i="1"/>
  <c r="AA47" i="1"/>
  <c r="X47" i="1"/>
  <c r="W47" i="1"/>
  <c r="V47" i="1"/>
  <c r="U47" i="1"/>
  <c r="T47" i="1"/>
  <c r="S47" i="1"/>
  <c r="R47" i="1"/>
  <c r="Q47" i="1"/>
  <c r="O47" i="1"/>
  <c r="N47" i="1"/>
  <c r="M47" i="1"/>
  <c r="L47" i="1"/>
  <c r="K47" i="1"/>
  <c r="J47" i="1"/>
  <c r="I47" i="1"/>
  <c r="AY45" i="1"/>
  <c r="AW45" i="1"/>
  <c r="AW44" i="1" s="1"/>
  <c r="AV45" i="1"/>
  <c r="AU45" i="1"/>
  <c r="AS45" i="1"/>
  <c r="AQ45" i="1"/>
  <c r="AN45" i="1"/>
  <c r="AN44" i="1" s="1"/>
  <c r="AM45" i="1"/>
  <c r="AJ45" i="1"/>
  <c r="AI45" i="1"/>
  <c r="AH45" i="1"/>
  <c r="AG45" i="1"/>
  <c r="AF45" i="1"/>
  <c r="AE45" i="1"/>
  <c r="AC45" i="1"/>
  <c r="AA45" i="1"/>
  <c r="Z45" i="1"/>
  <c r="Y45" i="1"/>
  <c r="X45" i="1"/>
  <c r="W45" i="1"/>
  <c r="V45" i="1"/>
  <c r="U45" i="1"/>
  <c r="O45" i="1"/>
  <c r="N45" i="1"/>
  <c r="L45" i="1"/>
  <c r="L44" i="1" s="1"/>
  <c r="K45" i="1"/>
  <c r="J45" i="1"/>
  <c r="J44" i="1" s="1"/>
  <c r="I45" i="1"/>
  <c r="AY29" i="1"/>
  <c r="AY28" i="1" s="1"/>
  <c r="AY26" i="1" s="1"/>
  <c r="AW29" i="1"/>
  <c r="AW28" i="1" s="1"/>
  <c r="AW26" i="1" s="1"/>
  <c r="AT29" i="1"/>
  <c r="AT26" i="1" s="1"/>
  <c r="AS29" i="1"/>
  <c r="AS28" i="1" s="1"/>
  <c r="AS26" i="1" s="1"/>
  <c r="AQ29" i="1"/>
  <c r="AQ26" i="1" s="1"/>
  <c r="AN29" i="1"/>
  <c r="AN28" i="1" s="1"/>
  <c r="AN26" i="1" s="1"/>
  <c r="AM29" i="1"/>
  <c r="AM28" i="1" s="1"/>
  <c r="AM26" i="1" s="1"/>
  <c r="AJ29" i="1"/>
  <c r="AJ28" i="1" s="1"/>
  <c r="AJ26" i="1" s="1"/>
  <c r="AI29" i="1"/>
  <c r="AI28" i="1" s="1"/>
  <c r="AI26" i="1" s="1"/>
  <c r="AF29" i="1"/>
  <c r="AF28" i="1" s="1"/>
  <c r="AF26" i="1" s="1"/>
  <c r="AE29" i="1"/>
  <c r="AE28" i="1" s="1"/>
  <c r="AE26" i="1" s="1"/>
  <c r="AC29" i="1"/>
  <c r="AB29" i="1"/>
  <c r="AB28" i="1" s="1"/>
  <c r="AB26" i="1" s="1"/>
  <c r="AA29" i="1"/>
  <c r="AA28" i="1" s="1"/>
  <c r="AA26" i="1" s="1"/>
  <c r="Y29" i="1"/>
  <c r="X29" i="1"/>
  <c r="X26" i="1" s="1"/>
  <c r="W29" i="1"/>
  <c r="W28" i="1" s="1"/>
  <c r="W26" i="1" s="1"/>
  <c r="V29" i="1"/>
  <c r="V28" i="1" s="1"/>
  <c r="V26" i="1" s="1"/>
  <c r="U29" i="1"/>
  <c r="U28" i="1" s="1"/>
  <c r="U26" i="1" s="1"/>
  <c r="O29" i="1"/>
  <c r="O28" i="1" s="1"/>
  <c r="O26" i="1" s="1"/>
  <c r="N29" i="1"/>
  <c r="N28" i="1" s="1"/>
  <c r="N26" i="1" s="1"/>
  <c r="L29" i="1"/>
  <c r="L28" i="1" s="1"/>
  <c r="L26" i="1" s="1"/>
  <c r="K29" i="1"/>
  <c r="K26" i="1" s="1"/>
  <c r="J29" i="1"/>
  <c r="J28" i="1" s="1"/>
  <c r="J26" i="1" s="1"/>
  <c r="H96" i="1"/>
  <c r="H72" i="1"/>
  <c r="H71" i="1" s="1"/>
  <c r="H47" i="1"/>
  <c r="H45" i="1"/>
  <c r="H29" i="1"/>
  <c r="G97" i="1"/>
  <c r="G77" i="1"/>
  <c r="G76" i="1"/>
  <c r="G75" i="1"/>
  <c r="G74" i="1"/>
  <c r="G73" i="1"/>
  <c r="G70" i="1"/>
  <c r="G68" i="1"/>
  <c r="G65" i="1"/>
  <c r="AF44" i="1" l="1"/>
  <c r="AY44" i="1"/>
  <c r="V44" i="1"/>
  <c r="V25" i="1" s="1"/>
  <c r="AC28" i="1"/>
  <c r="O50" i="1"/>
  <c r="O49" i="1" s="1"/>
  <c r="Y28" i="1"/>
  <c r="N50" i="1"/>
  <c r="N49" i="1" s="1"/>
  <c r="AS44" i="1"/>
  <c r="AS25" i="1" s="1"/>
  <c r="V50" i="1"/>
  <c r="AJ44" i="1"/>
  <c r="AJ25" i="1" s="1"/>
  <c r="X44" i="1"/>
  <c r="X25" i="1" s="1"/>
  <c r="X24" i="1" s="1"/>
  <c r="L50" i="1"/>
  <c r="U44" i="1"/>
  <c r="U25" i="1" s="1"/>
  <c r="M50" i="1"/>
  <c r="M49" i="1" s="1"/>
  <c r="AI44" i="1"/>
  <c r="AI25" i="1" s="1"/>
  <c r="AY25" i="1"/>
  <c r="H44" i="1"/>
  <c r="L25" i="1"/>
  <c r="N44" i="1"/>
  <c r="N25" i="1" s="1"/>
  <c r="AE44" i="1"/>
  <c r="AE25" i="1" s="1"/>
  <c r="AQ44" i="1"/>
  <c r="AQ25" i="1" s="1"/>
  <c r="AM44" i="1"/>
  <c r="AM25" i="1" s="1"/>
  <c r="AU44" i="1"/>
  <c r="I44" i="1"/>
  <c r="O44" i="1"/>
  <c r="O25" i="1" s="1"/>
  <c r="U50" i="1"/>
  <c r="U49" i="1" s="1"/>
  <c r="AA44" i="1"/>
  <c r="AA25" i="1" s="1"/>
  <c r="W44" i="1"/>
  <c r="W25" i="1" s="1"/>
  <c r="AW25" i="1"/>
  <c r="K44" i="1"/>
  <c r="K25" i="1" s="1"/>
  <c r="L49" i="1"/>
  <c r="AF25" i="1"/>
  <c r="J25" i="1"/>
  <c r="AN25" i="1"/>
  <c r="V49" i="1"/>
  <c r="AC26" i="1" l="1"/>
  <c r="Y26" i="1"/>
  <c r="O24" i="1"/>
  <c r="V24" i="1"/>
  <c r="L24" i="1"/>
  <c r="U24" i="1"/>
  <c r="AR29" i="1"/>
  <c r="AR26" i="1" s="1"/>
  <c r="AC109" i="1" l="1"/>
  <c r="AC108" i="1"/>
  <c r="AC107" i="1"/>
  <c r="AD102" i="1"/>
  <c r="AD75" i="1"/>
  <c r="AC75" i="1"/>
  <c r="AD74" i="1"/>
  <c r="AC74" i="1"/>
  <c r="AD73" i="1"/>
  <c r="AC73" i="1"/>
  <c r="AD70" i="1"/>
  <c r="AC70" i="1"/>
  <c r="AC69" i="1"/>
  <c r="AD68" i="1"/>
  <c r="AC68" i="1"/>
  <c r="AD66" i="1"/>
  <c r="AD60" i="1"/>
  <c r="AD58" i="1"/>
  <c r="AC58" i="1"/>
  <c r="AD31" i="1"/>
  <c r="AD48" i="1"/>
  <c r="AD47" i="1" s="1"/>
  <c r="AC47" i="1"/>
  <c r="AC44" i="1" l="1"/>
  <c r="AC67" i="1"/>
  <c r="AD29" i="1"/>
  <c r="AD26" i="1" s="1"/>
  <c r="I30" i="1"/>
  <c r="I29" i="1" s="1"/>
  <c r="I28" i="1" s="1"/>
  <c r="I26" i="1" s="1"/>
  <c r="I32" i="1"/>
  <c r="I33" i="1"/>
  <c r="I34" i="1"/>
  <c r="I35" i="1"/>
  <c r="I36" i="1"/>
  <c r="I37" i="1"/>
  <c r="I38" i="1"/>
  <c r="I39" i="1"/>
  <c r="I40" i="1"/>
  <c r="I41" i="1"/>
  <c r="I42" i="1"/>
  <c r="I43" i="1"/>
  <c r="I52" i="1"/>
  <c r="I53" i="1"/>
  <c r="I54" i="1"/>
  <c r="I55" i="1"/>
  <c r="I56" i="1"/>
  <c r="I57" i="1"/>
  <c r="I59" i="1"/>
  <c r="I61" i="1"/>
  <c r="I62" i="1"/>
  <c r="I63" i="1"/>
  <c r="I64" i="1"/>
  <c r="I65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AC25" i="1" l="1"/>
  <c r="I25" i="1"/>
  <c r="I96" i="1"/>
  <c r="I72" i="1"/>
  <c r="I71" i="1" s="1"/>
  <c r="P110" i="1"/>
  <c r="AV31" i="1" l="1"/>
  <c r="AG31" i="1"/>
  <c r="AG29" i="1" s="1"/>
  <c r="AG28" i="1" s="1"/>
  <c r="AG26" i="1" s="1"/>
  <c r="AH31" i="1"/>
  <c r="AH29" i="1" s="1"/>
  <c r="AH28" i="1" s="1"/>
  <c r="AH26" i="1" s="1"/>
  <c r="Y44" i="1"/>
  <c r="Y25" i="1" s="1"/>
  <c r="P31" i="1"/>
  <c r="AV29" i="1" l="1"/>
  <c r="AV28" i="1" s="1"/>
  <c r="AV26" i="1" s="1"/>
  <c r="Z31" i="1"/>
  <c r="Z29" i="1" s="1"/>
  <c r="Z26" i="1" s="1"/>
  <c r="AV110" i="1"/>
  <c r="AH110" i="1"/>
  <c r="AG110" i="1"/>
  <c r="AT110" i="1" l="1"/>
  <c r="AR58" i="1"/>
  <c r="Z58" i="1"/>
  <c r="M46" i="1" l="1"/>
  <c r="M45" i="1" s="1"/>
  <c r="M44" i="1" s="1"/>
  <c r="M30" i="1"/>
  <c r="M29" i="1" s="1"/>
  <c r="M28" i="1" s="1"/>
  <c r="M26" i="1" s="1"/>
  <c r="M25" i="1" s="1"/>
  <c r="M24" i="1" s="1"/>
  <c r="AH98" i="1" l="1"/>
  <c r="AH99" i="1"/>
  <c r="AH100" i="1"/>
  <c r="AH101" i="1"/>
  <c r="AH102" i="1"/>
  <c r="AG98" i="1"/>
  <c r="AG99" i="1"/>
  <c r="AG100" i="1"/>
  <c r="AG101" i="1"/>
  <c r="AG102" i="1"/>
  <c r="AG104" i="1"/>
  <c r="AG105" i="1"/>
  <c r="AG106" i="1"/>
  <c r="AG107" i="1"/>
  <c r="AG108" i="1"/>
  <c r="AG109" i="1"/>
  <c r="AH97" i="1"/>
  <c r="AG97" i="1"/>
  <c r="AH74" i="1"/>
  <c r="AH75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G74" i="1"/>
  <c r="AG75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H73" i="1"/>
  <c r="AG73" i="1"/>
  <c r="AH58" i="1"/>
  <c r="AH59" i="1"/>
  <c r="AH60" i="1"/>
  <c r="AH61" i="1"/>
  <c r="AH66" i="1"/>
  <c r="AH48" i="1"/>
  <c r="AH47" i="1" s="1"/>
  <c r="AH44" i="1" s="1"/>
  <c r="AH25" i="1" s="1"/>
  <c r="AG58" i="1"/>
  <c r="AG59" i="1"/>
  <c r="AG60" i="1"/>
  <c r="AG66" i="1"/>
  <c r="AG48" i="1"/>
  <c r="AG47" i="1" s="1"/>
  <c r="AG44" i="1" s="1"/>
  <c r="AG25" i="1" s="1"/>
  <c r="AE69" i="1"/>
  <c r="AB107" i="1"/>
  <c r="AF107" i="1" s="1"/>
  <c r="AB69" i="1"/>
  <c r="AB67" i="1" s="1"/>
  <c r="AB46" i="1"/>
  <c r="Y52" i="1"/>
  <c r="AA52" i="1" s="1"/>
  <c r="H60" i="1"/>
  <c r="H51" i="1" s="1"/>
  <c r="H68" i="1"/>
  <c r="Z98" i="1"/>
  <c r="AB98" i="1" s="1"/>
  <c r="AD98" i="1" s="1"/>
  <c r="Z99" i="1"/>
  <c r="Z100" i="1"/>
  <c r="AB100" i="1" s="1"/>
  <c r="AD100" i="1" s="1"/>
  <c r="Z101" i="1"/>
  <c r="Z102" i="1"/>
  <c r="Z103" i="1"/>
  <c r="Z104" i="1"/>
  <c r="Z105" i="1"/>
  <c r="Z106" i="1"/>
  <c r="Z108" i="1"/>
  <c r="Z109" i="1"/>
  <c r="Y98" i="1"/>
  <c r="AA98" i="1" s="1"/>
  <c r="AC98" i="1" s="1"/>
  <c r="Y99" i="1"/>
  <c r="AA99" i="1" s="1"/>
  <c r="AC99" i="1" s="1"/>
  <c r="Y100" i="1"/>
  <c r="AA100" i="1" s="1"/>
  <c r="AC100" i="1" s="1"/>
  <c r="Y101" i="1"/>
  <c r="AA101" i="1" s="1"/>
  <c r="AC101" i="1" s="1"/>
  <c r="Y102" i="1"/>
  <c r="AA102" i="1" s="1"/>
  <c r="AC102" i="1" s="1"/>
  <c r="Y104" i="1"/>
  <c r="AA104" i="1" s="1"/>
  <c r="AC104" i="1" s="1"/>
  <c r="Y105" i="1"/>
  <c r="AA105" i="1" s="1"/>
  <c r="AC105" i="1" s="1"/>
  <c r="Y106" i="1"/>
  <c r="AA106" i="1" s="1"/>
  <c r="AC106" i="1" s="1"/>
  <c r="Y107" i="1"/>
  <c r="Y108" i="1"/>
  <c r="Y109" i="1"/>
  <c r="Z97" i="1"/>
  <c r="Y97" i="1"/>
  <c r="AA97" i="1" s="1"/>
  <c r="AC97" i="1" s="1"/>
  <c r="Z74" i="1"/>
  <c r="Z75" i="1"/>
  <c r="Z76" i="1"/>
  <c r="Z77" i="1"/>
  <c r="Y74" i="1"/>
  <c r="Y75" i="1"/>
  <c r="Y76" i="1"/>
  <c r="AA76" i="1" s="1"/>
  <c r="Y77" i="1"/>
  <c r="AA77" i="1" s="1"/>
  <c r="AC77" i="1" s="1"/>
  <c r="Z73" i="1"/>
  <c r="Y73" i="1"/>
  <c r="Z69" i="1"/>
  <c r="Z70" i="1"/>
  <c r="Z68" i="1"/>
  <c r="Y68" i="1"/>
  <c r="AB45" i="1" l="1"/>
  <c r="AB44" i="1" s="1"/>
  <c r="AB25" i="1" s="1"/>
  <c r="AD46" i="1"/>
  <c r="AD45" i="1" s="1"/>
  <c r="AD44" i="1" s="1"/>
  <c r="AD25" i="1" s="1"/>
  <c r="Z67" i="1"/>
  <c r="I68" i="1"/>
  <c r="H67" i="1"/>
  <c r="H50" i="1" s="1"/>
  <c r="H49" i="1" s="1"/>
  <c r="AG69" i="1"/>
  <c r="AG67" i="1" s="1"/>
  <c r="AE67" i="1"/>
  <c r="Z96" i="1"/>
  <c r="AA72" i="1"/>
  <c r="AA71" i="1" s="1"/>
  <c r="Y72" i="1"/>
  <c r="Y71" i="1" s="1"/>
  <c r="Z72" i="1"/>
  <c r="Z71" i="1" s="1"/>
  <c r="Y103" i="1"/>
  <c r="W96" i="1"/>
  <c r="AE76" i="1"/>
  <c r="AC76" i="1"/>
  <c r="AC72" i="1" s="1"/>
  <c r="AC71" i="1" s="1"/>
  <c r="I69" i="1"/>
  <c r="AD69" i="1"/>
  <c r="AD67" i="1" s="1"/>
  <c r="Y70" i="1"/>
  <c r="I70" i="1"/>
  <c r="W51" i="1"/>
  <c r="I58" i="1"/>
  <c r="I51" i="1" s="1"/>
  <c r="AE52" i="1"/>
  <c r="AG52" i="1" s="1"/>
  <c r="AC52" i="1"/>
  <c r="AB77" i="1"/>
  <c r="AB108" i="1"/>
  <c r="AB101" i="1"/>
  <c r="AD101" i="1" s="1"/>
  <c r="AB106" i="1"/>
  <c r="AB105" i="1"/>
  <c r="AB99" i="1"/>
  <c r="AD99" i="1" s="1"/>
  <c r="AB109" i="1"/>
  <c r="AB104" i="1"/>
  <c r="AB76" i="1"/>
  <c r="AB103" i="1"/>
  <c r="AB97" i="1"/>
  <c r="AE77" i="1"/>
  <c r="AG77" i="1" s="1"/>
  <c r="AI77" i="1" s="1"/>
  <c r="AK77" i="1" s="1"/>
  <c r="I67" i="1" l="1"/>
  <c r="AB72" i="1"/>
  <c r="AB71" i="1" s="1"/>
  <c r="I50" i="1"/>
  <c r="I49" i="1" s="1"/>
  <c r="I24" i="1" s="1"/>
  <c r="AD97" i="1"/>
  <c r="AB96" i="1"/>
  <c r="AG76" i="1"/>
  <c r="AE72" i="1"/>
  <c r="AE71" i="1" s="1"/>
  <c r="AA103" i="1"/>
  <c r="Y96" i="1"/>
  <c r="Y69" i="1"/>
  <c r="Y67" i="1" s="1"/>
  <c r="W67" i="1"/>
  <c r="W50" i="1" s="1"/>
  <c r="AF77" i="1"/>
  <c r="AH77" i="1" s="1"/>
  <c r="AJ77" i="1" s="1"/>
  <c r="AL77" i="1" s="1"/>
  <c r="AD77" i="1"/>
  <c r="AF103" i="1"/>
  <c r="AD103" i="1"/>
  <c r="AF109" i="1"/>
  <c r="AH109" i="1" s="1"/>
  <c r="AJ109" i="1" s="1"/>
  <c r="AL109" i="1" s="1"/>
  <c r="AD109" i="1"/>
  <c r="AF76" i="1"/>
  <c r="AD76" i="1"/>
  <c r="AD72" i="1" s="1"/>
  <c r="AD71" i="1" s="1"/>
  <c r="AF104" i="1"/>
  <c r="AH104" i="1" s="1"/>
  <c r="AJ104" i="1" s="1"/>
  <c r="AL104" i="1" s="1"/>
  <c r="AD104" i="1"/>
  <c r="AF106" i="1"/>
  <c r="AH106" i="1" s="1"/>
  <c r="AJ106" i="1" s="1"/>
  <c r="AD106" i="1"/>
  <c r="AF108" i="1"/>
  <c r="AH108" i="1" s="1"/>
  <c r="AJ108" i="1" s="1"/>
  <c r="AD108" i="1"/>
  <c r="AF105" i="1"/>
  <c r="AH105" i="1" s="1"/>
  <c r="AJ105" i="1" s="1"/>
  <c r="AL105" i="1" s="1"/>
  <c r="AD105" i="1"/>
  <c r="AN108" i="1" l="1"/>
  <c r="AL108" i="1"/>
  <c r="AP108" i="1" s="1"/>
  <c r="AN106" i="1"/>
  <c r="AL106" i="1"/>
  <c r="AP106" i="1" s="1"/>
  <c r="AP96" i="1" s="1"/>
  <c r="W49" i="1"/>
  <c r="AI76" i="1"/>
  <c r="AG72" i="1"/>
  <c r="AG71" i="1" s="1"/>
  <c r="AH76" i="1"/>
  <c r="AF72" i="1"/>
  <c r="AF71" i="1" s="1"/>
  <c r="AN96" i="1"/>
  <c r="AD96" i="1"/>
  <c r="AH103" i="1"/>
  <c r="AF96" i="1"/>
  <c r="AA96" i="1"/>
  <c r="AE103" i="1"/>
  <c r="AC103" i="1"/>
  <c r="AC96" i="1" s="1"/>
  <c r="Z53" i="1"/>
  <c r="Z54" i="1"/>
  <c r="Z55" i="1"/>
  <c r="Z56" i="1"/>
  <c r="Z57" i="1"/>
  <c r="Z59" i="1"/>
  <c r="Z60" i="1"/>
  <c r="Z61" i="1"/>
  <c r="Z62" i="1"/>
  <c r="Z63" i="1"/>
  <c r="Z64" i="1"/>
  <c r="Z65" i="1"/>
  <c r="Y53" i="1"/>
  <c r="Y54" i="1"/>
  <c r="AA54" i="1" s="1"/>
  <c r="Y55" i="1"/>
  <c r="AA55" i="1" s="1"/>
  <c r="Y56" i="1"/>
  <c r="AA56" i="1" s="1"/>
  <c r="Y57" i="1"/>
  <c r="AA57" i="1" s="1"/>
  <c r="Y58" i="1"/>
  <c r="Y59" i="1"/>
  <c r="AA59" i="1" s="1"/>
  <c r="AC59" i="1" s="1"/>
  <c r="AI72" i="1" l="1"/>
  <c r="AI71" i="1" s="1"/>
  <c r="AK76" i="1"/>
  <c r="AK72" i="1" s="1"/>
  <c r="AK71" i="1" s="1"/>
  <c r="W24" i="1"/>
  <c r="AJ76" i="1"/>
  <c r="AH72" i="1"/>
  <c r="AH71" i="1" s="1"/>
  <c r="AJ103" i="1"/>
  <c r="AH96" i="1"/>
  <c r="AG103" i="1"/>
  <c r="AE96" i="1"/>
  <c r="AE57" i="1"/>
  <c r="AG57" i="1" s="1"/>
  <c r="AI57" i="1" s="1"/>
  <c r="AC57" i="1"/>
  <c r="AE56" i="1"/>
  <c r="AG56" i="1" s="1"/>
  <c r="AI56" i="1" s="1"/>
  <c r="AK56" i="1" s="1"/>
  <c r="AC56" i="1"/>
  <c r="AE55" i="1"/>
  <c r="AG55" i="1" s="1"/>
  <c r="AI55" i="1" s="1"/>
  <c r="AK55" i="1" s="1"/>
  <c r="AC55" i="1"/>
  <c r="AE54" i="1"/>
  <c r="AG54" i="1" s="1"/>
  <c r="AI54" i="1" s="1"/>
  <c r="AC54" i="1"/>
  <c r="AB57" i="1"/>
  <c r="AB64" i="1"/>
  <c r="AB55" i="1"/>
  <c r="AB61" i="1"/>
  <c r="AD61" i="1" s="1"/>
  <c r="AB54" i="1"/>
  <c r="AB62" i="1"/>
  <c r="AB53" i="1"/>
  <c r="AB63" i="1"/>
  <c r="AB65" i="1"/>
  <c r="AB59" i="1"/>
  <c r="AD59" i="1" s="1"/>
  <c r="AB56" i="1"/>
  <c r="AB52" i="1"/>
  <c r="AA53" i="1"/>
  <c r="AJ96" i="1" l="1"/>
  <c r="AL103" i="1"/>
  <c r="AL96" i="1" s="1"/>
  <c r="AJ72" i="1"/>
  <c r="AJ71" i="1" s="1"/>
  <c r="AL76" i="1"/>
  <c r="AL72" i="1" s="1"/>
  <c r="AL71" i="1" s="1"/>
  <c r="AM54" i="1"/>
  <c r="AK54" i="1"/>
  <c r="AO54" i="1" s="1"/>
  <c r="AM57" i="1"/>
  <c r="AK57" i="1"/>
  <c r="AO57" i="1" s="1"/>
  <c r="AD52" i="1"/>
  <c r="AB51" i="1"/>
  <c r="AB50" i="1" s="1"/>
  <c r="AB49" i="1" s="1"/>
  <c r="AB24" i="1" s="1"/>
  <c r="AI103" i="1"/>
  <c r="AG96" i="1"/>
  <c r="AC53" i="1"/>
  <c r="AF63" i="1"/>
  <c r="AH63" i="1" s="1"/>
  <c r="AJ63" i="1" s="1"/>
  <c r="AL63" i="1" s="1"/>
  <c r="AD63" i="1"/>
  <c r="AF65" i="1"/>
  <c r="AH65" i="1" s="1"/>
  <c r="AJ65" i="1" s="1"/>
  <c r="AD65" i="1"/>
  <c r="AF53" i="1"/>
  <c r="AH53" i="1" s="1"/>
  <c r="AJ53" i="1" s="1"/>
  <c r="AL53" i="1" s="1"/>
  <c r="AD53" i="1"/>
  <c r="AF64" i="1"/>
  <c r="AH64" i="1" s="1"/>
  <c r="AJ64" i="1" s="1"/>
  <c r="AD64" i="1"/>
  <c r="AF62" i="1"/>
  <c r="AH62" i="1" s="1"/>
  <c r="AD62" i="1"/>
  <c r="AF56" i="1"/>
  <c r="AH56" i="1" s="1"/>
  <c r="AJ56" i="1" s="1"/>
  <c r="AL56" i="1" s="1"/>
  <c r="AD56" i="1"/>
  <c r="AF54" i="1"/>
  <c r="AH54" i="1" s="1"/>
  <c r="AJ54" i="1" s="1"/>
  <c r="AD54" i="1"/>
  <c r="AF55" i="1"/>
  <c r="AH55" i="1" s="1"/>
  <c r="AJ55" i="1" s="1"/>
  <c r="AL55" i="1" s="1"/>
  <c r="AD55" i="1"/>
  <c r="AF57" i="1"/>
  <c r="AH57" i="1" s="1"/>
  <c r="AJ57" i="1" s="1"/>
  <c r="AD57" i="1"/>
  <c r="AF52" i="1"/>
  <c r="AE53" i="1"/>
  <c r="AN57" i="1" l="1"/>
  <c r="AL57" i="1"/>
  <c r="AP57" i="1" s="1"/>
  <c r="AN65" i="1"/>
  <c r="AL65" i="1"/>
  <c r="AP65" i="1" s="1"/>
  <c r="AN64" i="1"/>
  <c r="AL64" i="1"/>
  <c r="AP64" i="1" s="1"/>
  <c r="AN54" i="1"/>
  <c r="AL54" i="1"/>
  <c r="AP54" i="1" s="1"/>
  <c r="AI96" i="1"/>
  <c r="AK103" i="1"/>
  <c r="AK96" i="1" s="1"/>
  <c r="AH52" i="1"/>
  <c r="AH51" i="1" s="1"/>
  <c r="AH50" i="1" s="1"/>
  <c r="AH49" i="1" s="1"/>
  <c r="AH24" i="1" s="1"/>
  <c r="AF51" i="1"/>
  <c r="AF50" i="1" s="1"/>
  <c r="AF49" i="1" s="1"/>
  <c r="AF24" i="1" s="1"/>
  <c r="AJ51" i="1"/>
  <c r="AJ50" i="1" s="1"/>
  <c r="AJ49" i="1" s="1"/>
  <c r="AJ24" i="1" s="1"/>
  <c r="AD51" i="1"/>
  <c r="AD50" i="1" s="1"/>
  <c r="AD49" i="1" s="1"/>
  <c r="AD24" i="1" s="1"/>
  <c r="AG53" i="1"/>
  <c r="K109" i="1"/>
  <c r="N109" i="1" s="1"/>
  <c r="K108" i="1"/>
  <c r="N108" i="1" s="1"/>
  <c r="K107" i="1"/>
  <c r="N107" i="1" s="1"/>
  <c r="AA65" i="1"/>
  <c r="P23" i="1"/>
  <c r="Q23" i="1" s="1"/>
  <c r="R23" i="1" s="1"/>
  <c r="S23" i="1" s="1"/>
  <c r="T23" i="1" s="1"/>
  <c r="AE65" i="1" l="1"/>
  <c r="AG65" i="1" s="1"/>
  <c r="AI65" i="1" s="1"/>
  <c r="AC65" i="1"/>
  <c r="AN51" i="1"/>
  <c r="AN50" i="1" s="1"/>
  <c r="AN49" i="1" s="1"/>
  <c r="AN24" i="1" s="1"/>
  <c r="AL51" i="1"/>
  <c r="AL50" i="1" s="1"/>
  <c r="AL49" i="1" s="1"/>
  <c r="AL24" i="1" s="1"/>
  <c r="AP51" i="1"/>
  <c r="AP50" i="1" s="1"/>
  <c r="AP49" i="1" s="1"/>
  <c r="AP24" i="1" s="1"/>
  <c r="N96" i="1"/>
  <c r="N24" i="1" s="1"/>
  <c r="AM65" i="1"/>
  <c r="AK65" i="1"/>
  <c r="AO65" i="1" s="1"/>
  <c r="AI53" i="1"/>
  <c r="AK53" i="1" s="1"/>
  <c r="W23" i="1"/>
  <c r="X23" i="1" s="1"/>
  <c r="Y23" i="1" l="1"/>
  <c r="Z23" i="1" s="1"/>
  <c r="AA23" i="1" s="1"/>
  <c r="AB23" i="1" s="1"/>
  <c r="AC23" i="1" s="1"/>
  <c r="AD23" i="1" s="1"/>
  <c r="AG23" i="1" l="1"/>
  <c r="AH23" i="1" s="1"/>
  <c r="AI23" i="1" s="1"/>
  <c r="AJ23" i="1" s="1"/>
  <c r="AE23" i="1"/>
  <c r="AF23" i="1" s="1"/>
  <c r="AU30" i="1"/>
  <c r="AU29" i="1" s="1"/>
  <c r="AU28" i="1" s="1"/>
  <c r="AU26" i="1" s="1"/>
  <c r="AU25" i="1" s="1"/>
  <c r="AV69" i="1"/>
  <c r="AV54" i="1"/>
  <c r="AV55" i="1"/>
  <c r="AV56" i="1"/>
  <c r="AV57" i="1"/>
  <c r="AV58" i="1"/>
  <c r="AV59" i="1"/>
  <c r="AV60" i="1"/>
  <c r="AV61" i="1"/>
  <c r="AV63" i="1"/>
  <c r="AV64" i="1"/>
  <c r="AV65" i="1"/>
  <c r="AV66" i="1"/>
  <c r="AV48" i="1"/>
  <c r="AV53" i="1"/>
  <c r="AV52" i="1"/>
  <c r="AV47" i="1" l="1"/>
  <c r="AV44" i="1" s="1"/>
  <c r="AV25" i="1" s="1"/>
  <c r="AM23" i="1"/>
  <c r="AN23" i="1" s="1"/>
  <c r="AQ23" i="1" s="1"/>
  <c r="AR23" i="1" s="1"/>
  <c r="AS23" i="1" s="1"/>
  <c r="AT23" i="1" s="1"/>
  <c r="AU23" i="1" s="1"/>
  <c r="AV23" i="1" s="1"/>
  <c r="AW23" i="1" s="1"/>
  <c r="AY23" i="1" s="1"/>
  <c r="BA23" i="1" s="1"/>
  <c r="BB23" i="1" s="1"/>
  <c r="BC23" i="1" s="1"/>
  <c r="AV109" i="1"/>
  <c r="AV108" i="1" s="1"/>
  <c r="AV107" i="1" s="1"/>
  <c r="AV106" i="1" s="1"/>
  <c r="AV105" i="1" s="1"/>
  <c r="AV104" i="1" s="1"/>
  <c r="AV103" i="1" s="1"/>
  <c r="AV102" i="1" s="1"/>
  <c r="AV101" i="1" s="1"/>
  <c r="AV100" i="1" s="1"/>
  <c r="AV99" i="1" s="1"/>
  <c r="AV98" i="1" s="1"/>
  <c r="AV97" i="1" s="1"/>
  <c r="AV96" i="1" l="1"/>
  <c r="AV95" i="1" s="1"/>
  <c r="AV94" i="1" s="1"/>
  <c r="AV93" i="1" s="1"/>
  <c r="AV92" i="1" s="1"/>
  <c r="AV91" i="1" s="1"/>
  <c r="AV90" i="1" s="1"/>
  <c r="AV89" i="1" s="1"/>
  <c r="AV88" i="1" s="1"/>
  <c r="AV87" i="1" s="1"/>
  <c r="AV86" i="1" s="1"/>
  <c r="AV85" i="1" s="1"/>
  <c r="AV84" i="1" s="1"/>
  <c r="AV83" i="1" s="1"/>
  <c r="AV82" i="1" s="1"/>
  <c r="AV81" i="1" s="1"/>
  <c r="AV80" i="1" s="1"/>
  <c r="AV79" i="1" s="1"/>
  <c r="AV78" i="1" s="1"/>
  <c r="AV77" i="1" s="1"/>
  <c r="AV76" i="1" s="1"/>
  <c r="AV75" i="1" s="1"/>
  <c r="AV74" i="1" s="1"/>
  <c r="AV73" i="1" s="1"/>
  <c r="AV72" i="1" s="1"/>
  <c r="AV71" i="1" s="1"/>
  <c r="AV70" i="1" s="1"/>
  <c r="AV67" i="1" s="1"/>
  <c r="S107" i="1"/>
  <c r="P107" i="1" s="1"/>
  <c r="AR32" i="1" l="1"/>
  <c r="G99" i="1"/>
  <c r="G100" i="1"/>
  <c r="G101" i="1"/>
  <c r="G102" i="1"/>
  <c r="G103" i="1"/>
  <c r="G104" i="1"/>
  <c r="G105" i="1"/>
  <c r="G106" i="1"/>
  <c r="G108" i="1"/>
  <c r="G98" i="1"/>
  <c r="P48" i="1"/>
  <c r="P47" i="1" s="1"/>
  <c r="P66" i="1"/>
  <c r="AA64" i="1"/>
  <c r="G64" i="1"/>
  <c r="AA63" i="1"/>
  <c r="G63" i="1"/>
  <c r="AA62" i="1"/>
  <c r="G62" i="1"/>
  <c r="G61" i="1"/>
  <c r="G60" i="1"/>
  <c r="G59" i="1"/>
  <c r="G58" i="1"/>
  <c r="G57" i="1"/>
  <c r="G56" i="1"/>
  <c r="G55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6" i="1"/>
  <c r="AT45" i="1" s="1"/>
  <c r="AT44" i="1" s="1"/>
  <c r="AT52" i="1"/>
  <c r="AT53" i="1"/>
  <c r="AT54" i="1"/>
  <c r="AT55" i="1"/>
  <c r="AT56" i="1"/>
  <c r="AT57" i="1"/>
  <c r="AT58" i="1"/>
  <c r="AT60" i="1"/>
  <c r="AT62" i="1"/>
  <c r="AT63" i="1"/>
  <c r="AT64" i="1"/>
  <c r="AT65" i="1"/>
  <c r="AT68" i="1"/>
  <c r="AT69" i="1"/>
  <c r="AT70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102" i="1"/>
  <c r="AT103" i="1"/>
  <c r="AT104" i="1"/>
  <c r="AT105" i="1"/>
  <c r="AT106" i="1"/>
  <c r="AT107" i="1"/>
  <c r="AT108" i="1"/>
  <c r="AT109" i="1"/>
  <c r="AR33" i="1"/>
  <c r="AR34" i="1"/>
  <c r="AR35" i="1"/>
  <c r="AR36" i="1"/>
  <c r="AR37" i="1"/>
  <c r="AR38" i="1"/>
  <c r="AR39" i="1"/>
  <c r="AR40" i="1"/>
  <c r="AR41" i="1"/>
  <c r="AR42" i="1"/>
  <c r="AR43" i="1"/>
  <c r="AR46" i="1"/>
  <c r="AR45" i="1" s="1"/>
  <c r="AR44" i="1" s="1"/>
  <c r="AR52" i="1"/>
  <c r="AR53" i="1"/>
  <c r="AR54" i="1"/>
  <c r="AR55" i="1"/>
  <c r="AR56" i="1"/>
  <c r="AR57" i="1"/>
  <c r="AR59" i="1"/>
  <c r="AR63" i="1"/>
  <c r="AR64" i="1"/>
  <c r="AR6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3" i="1"/>
  <c r="AR104" i="1"/>
  <c r="AR105" i="1"/>
  <c r="AR106" i="1"/>
  <c r="AR108" i="1"/>
  <c r="AR109" i="1"/>
  <c r="T30" i="1"/>
  <c r="T29" i="1" s="1"/>
  <c r="T28" i="1" s="1"/>
  <c r="T26" i="1" s="1"/>
  <c r="T32" i="1"/>
  <c r="T33" i="1"/>
  <c r="T34" i="1"/>
  <c r="T35" i="1"/>
  <c r="T36" i="1"/>
  <c r="T37" i="1"/>
  <c r="T38" i="1"/>
  <c r="T39" i="1"/>
  <c r="T40" i="1"/>
  <c r="T41" i="1"/>
  <c r="T42" i="1"/>
  <c r="T43" i="1"/>
  <c r="T46" i="1"/>
  <c r="T45" i="1" s="1"/>
  <c r="T44" i="1" s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8" i="1"/>
  <c r="T69" i="1"/>
  <c r="T70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S30" i="1"/>
  <c r="S29" i="1" s="1"/>
  <c r="S28" i="1" s="1"/>
  <c r="S26" i="1" s="1"/>
  <c r="S32" i="1"/>
  <c r="S33" i="1"/>
  <c r="S34" i="1"/>
  <c r="S35" i="1"/>
  <c r="S36" i="1"/>
  <c r="S37" i="1"/>
  <c r="S38" i="1"/>
  <c r="S39" i="1"/>
  <c r="S40" i="1"/>
  <c r="S41" i="1"/>
  <c r="S42" i="1"/>
  <c r="S43" i="1"/>
  <c r="S46" i="1"/>
  <c r="S45" i="1" s="1"/>
  <c r="S44" i="1" s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8" i="1"/>
  <c r="S69" i="1"/>
  <c r="S70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8" i="1"/>
  <c r="S109" i="1"/>
  <c r="R29" i="1"/>
  <c r="R28" i="1" s="1"/>
  <c r="R26" i="1" s="1"/>
  <c r="R32" i="1"/>
  <c r="R33" i="1"/>
  <c r="R34" i="1"/>
  <c r="R35" i="1"/>
  <c r="R36" i="1"/>
  <c r="R37" i="1"/>
  <c r="R38" i="1"/>
  <c r="R39" i="1"/>
  <c r="R40" i="1"/>
  <c r="R41" i="1"/>
  <c r="R42" i="1"/>
  <c r="R43" i="1"/>
  <c r="R45" i="1"/>
  <c r="R44" i="1" s="1"/>
  <c r="R52" i="1"/>
  <c r="R53" i="1"/>
  <c r="R54" i="1"/>
  <c r="R55" i="1"/>
  <c r="R56" i="1"/>
  <c r="R57" i="1"/>
  <c r="R59" i="1"/>
  <c r="R60" i="1"/>
  <c r="R61" i="1"/>
  <c r="R62" i="1"/>
  <c r="R63" i="1"/>
  <c r="R64" i="1"/>
  <c r="R65" i="1"/>
  <c r="R68" i="1"/>
  <c r="R69" i="1"/>
  <c r="R70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Q30" i="1"/>
  <c r="Q29" i="1" s="1"/>
  <c r="Q28" i="1" s="1"/>
  <c r="Q26" i="1" s="1"/>
  <c r="Q32" i="1"/>
  <c r="Q33" i="1"/>
  <c r="Q34" i="1"/>
  <c r="Q35" i="1"/>
  <c r="Q36" i="1"/>
  <c r="Q37" i="1"/>
  <c r="Q38" i="1"/>
  <c r="Q39" i="1"/>
  <c r="Q40" i="1"/>
  <c r="Q41" i="1"/>
  <c r="Q42" i="1"/>
  <c r="Q43" i="1"/>
  <c r="Q46" i="1"/>
  <c r="Q45" i="1" s="1"/>
  <c r="Q44" i="1" s="1"/>
  <c r="Q52" i="1"/>
  <c r="Q53" i="1"/>
  <c r="Q54" i="1"/>
  <c r="Q55" i="1"/>
  <c r="Q56" i="1"/>
  <c r="Q57" i="1"/>
  <c r="Q59" i="1"/>
  <c r="Q60" i="1"/>
  <c r="Q61" i="1"/>
  <c r="Q62" i="1"/>
  <c r="Q63" i="1"/>
  <c r="Q64" i="1"/>
  <c r="Q65" i="1"/>
  <c r="Q68" i="1"/>
  <c r="Q70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P29" i="1"/>
  <c r="P26" i="1" s="1"/>
  <c r="P32" i="1"/>
  <c r="P33" i="1"/>
  <c r="P34" i="1"/>
  <c r="P35" i="1"/>
  <c r="P36" i="1"/>
  <c r="P37" i="1"/>
  <c r="P38" i="1"/>
  <c r="P39" i="1"/>
  <c r="P40" i="1"/>
  <c r="P41" i="1"/>
  <c r="P42" i="1"/>
  <c r="P43" i="1"/>
  <c r="P45" i="1"/>
  <c r="P44" i="1" s="1"/>
  <c r="P68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8" i="1"/>
  <c r="AE63" i="1" l="1"/>
  <c r="AG63" i="1" s="1"/>
  <c r="AI63" i="1" s="1"/>
  <c r="AC63" i="1"/>
  <c r="AE64" i="1"/>
  <c r="AG64" i="1" s="1"/>
  <c r="AI64" i="1" s="1"/>
  <c r="AI51" i="1" s="1"/>
  <c r="AI50" i="1" s="1"/>
  <c r="AI49" i="1" s="1"/>
  <c r="AI24" i="1" s="1"/>
  <c r="AC64" i="1"/>
  <c r="AE62" i="1"/>
  <c r="AG62" i="1" s="1"/>
  <c r="AC62" i="1"/>
  <c r="AK63" i="1"/>
  <c r="Q25" i="1"/>
  <c r="AR25" i="1"/>
  <c r="P25" i="1"/>
  <c r="R25" i="1"/>
  <c r="S72" i="1"/>
  <c r="S71" i="1" s="1"/>
  <c r="R72" i="1"/>
  <c r="R71" i="1" s="1"/>
  <c r="S96" i="1"/>
  <c r="S25" i="1"/>
  <c r="T72" i="1"/>
  <c r="T71" i="1" s="1"/>
  <c r="T25" i="1"/>
  <c r="T51" i="1"/>
  <c r="AT25" i="1"/>
  <c r="Q72" i="1"/>
  <c r="Q71" i="1" s="1"/>
  <c r="R96" i="1"/>
  <c r="T96" i="1"/>
  <c r="AT72" i="1"/>
  <c r="AT71" i="1" s="1"/>
  <c r="Y51" i="1"/>
  <c r="Q96" i="1"/>
  <c r="S67" i="1"/>
  <c r="R67" i="1"/>
  <c r="T67" i="1"/>
  <c r="Q51" i="1"/>
  <c r="S51" i="1"/>
  <c r="AT67" i="1"/>
  <c r="Z48" i="1"/>
  <c r="Z47" i="1" s="1"/>
  <c r="Z44" i="1" s="1"/>
  <c r="Z25" i="1" s="1"/>
  <c r="H28" i="1"/>
  <c r="AA61" i="1"/>
  <c r="Z66" i="1"/>
  <c r="Z51" i="1" s="1"/>
  <c r="Z50" i="1" s="1"/>
  <c r="Z49" i="1" s="1"/>
  <c r="AQ70" i="1"/>
  <c r="AR70" i="1" s="1"/>
  <c r="AK64" i="1" l="1"/>
  <c r="AM64" i="1"/>
  <c r="AM51" i="1" s="1"/>
  <c r="AM50" i="1" s="1"/>
  <c r="AM49" i="1" s="1"/>
  <c r="AM24" i="1" s="1"/>
  <c r="AA51" i="1"/>
  <c r="AA50" i="1" s="1"/>
  <c r="AA49" i="1" s="1"/>
  <c r="AA24" i="1" s="1"/>
  <c r="AC61" i="1"/>
  <c r="AC51" i="1" s="1"/>
  <c r="AC50" i="1" s="1"/>
  <c r="AC49" i="1" s="1"/>
  <c r="AC24" i="1" s="1"/>
  <c r="AO64" i="1"/>
  <c r="AO51" i="1" s="1"/>
  <c r="AO50" i="1" s="1"/>
  <c r="AO49" i="1" s="1"/>
  <c r="AO24" i="1" s="1"/>
  <c r="AK51" i="1"/>
  <c r="AK50" i="1" s="1"/>
  <c r="AK49" i="1" s="1"/>
  <c r="AK24" i="1" s="1"/>
  <c r="Y50" i="1"/>
  <c r="S50" i="1"/>
  <c r="S49" i="1" s="1"/>
  <c r="S24" i="1" s="1"/>
  <c r="T50" i="1"/>
  <c r="T49" i="1" s="1"/>
  <c r="T24" i="1" s="1"/>
  <c r="Z24" i="1"/>
  <c r="H26" i="1"/>
  <c r="H25" i="1" s="1"/>
  <c r="H24" i="1" s="1"/>
  <c r="AE61" i="1"/>
  <c r="K69" i="1"/>
  <c r="Q69" i="1"/>
  <c r="Q67" i="1" s="1"/>
  <c r="Q50" i="1" s="1"/>
  <c r="Q49" i="1" s="1"/>
  <c r="Q24" i="1" s="1"/>
  <c r="AR69" i="1"/>
  <c r="Y49" i="1" l="1"/>
  <c r="P69" i="1"/>
  <c r="AG61" i="1"/>
  <c r="AG51" i="1" s="1"/>
  <c r="AG50" i="1" s="1"/>
  <c r="AG49" i="1" s="1"/>
  <c r="AG24" i="1" s="1"/>
  <c r="AE51" i="1"/>
  <c r="AE50" i="1" s="1"/>
  <c r="AE49" i="1" s="1"/>
  <c r="AE24" i="1" s="1"/>
  <c r="R58" i="1"/>
  <c r="Y24" i="1" l="1"/>
  <c r="R51" i="1"/>
  <c r="R50" i="1" s="1"/>
  <c r="R49" i="1" s="1"/>
  <c r="R24" i="1" s="1"/>
  <c r="P58" i="1"/>
  <c r="AQ67" i="1" l="1"/>
  <c r="J67" i="1"/>
  <c r="J50" i="1" s="1"/>
  <c r="J49" i="1" s="1"/>
  <c r="J24" i="1" s="1"/>
  <c r="AR68" i="1" l="1"/>
  <c r="AR67" i="1" s="1"/>
  <c r="K60" i="1"/>
  <c r="P60" i="1" l="1"/>
  <c r="K106" i="1"/>
  <c r="K105" i="1"/>
  <c r="P105" i="1" s="1"/>
  <c r="K104" i="1"/>
  <c r="AS98" i="1"/>
  <c r="K103" i="1"/>
  <c r="K102" i="1"/>
  <c r="K101" i="1"/>
  <c r="K100" i="1"/>
  <c r="K99" i="1"/>
  <c r="K97" i="1"/>
  <c r="K96" i="1" s="1"/>
  <c r="K77" i="1"/>
  <c r="K76" i="1"/>
  <c r="K75" i="1"/>
  <c r="P75" i="1" s="1"/>
  <c r="K74" i="1"/>
  <c r="P74" i="1" s="1"/>
  <c r="K73" i="1"/>
  <c r="K70" i="1"/>
  <c r="K67" i="1" s="1"/>
  <c r="K65" i="1"/>
  <c r="K64" i="1"/>
  <c r="K63" i="1"/>
  <c r="AQ62" i="1"/>
  <c r="AQ51" i="1" s="1"/>
  <c r="AQ50" i="1" s="1"/>
  <c r="K62" i="1"/>
  <c r="AT61" i="1"/>
  <c r="AR61" i="1"/>
  <c r="K61" i="1"/>
  <c r="P61" i="1" s="1"/>
  <c r="AS59" i="1"/>
  <c r="K59" i="1"/>
  <c r="P59" i="1" s="1"/>
  <c r="K57" i="1"/>
  <c r="K56" i="1"/>
  <c r="K55" i="1"/>
  <c r="K54" i="1"/>
  <c r="K53" i="1"/>
  <c r="P52" i="1" l="1"/>
  <c r="K51" i="1"/>
  <c r="K50" i="1" s="1"/>
  <c r="AT59" i="1"/>
  <c r="AS51" i="1"/>
  <c r="AS50" i="1" s="1"/>
  <c r="AS49" i="1" s="1"/>
  <c r="P73" i="1"/>
  <c r="P72" i="1" s="1"/>
  <c r="P71" i="1" s="1"/>
  <c r="K72" i="1"/>
  <c r="K71" i="1" s="1"/>
  <c r="P70" i="1"/>
  <c r="P67" i="1" s="1"/>
  <c r="AR62" i="1"/>
  <c r="AW56" i="1"/>
  <c r="P56" i="1"/>
  <c r="AS97" i="1"/>
  <c r="P97" i="1"/>
  <c r="P54" i="1"/>
  <c r="AY57" i="1"/>
  <c r="P57" i="1"/>
  <c r="AW63" i="1"/>
  <c r="P63" i="1"/>
  <c r="AY64" i="1"/>
  <c r="P64" i="1"/>
  <c r="AS101" i="1"/>
  <c r="AT101" i="1" s="1"/>
  <c r="P101" i="1"/>
  <c r="AW55" i="1"/>
  <c r="P55" i="1"/>
  <c r="AU62" i="1"/>
  <c r="P62" i="1"/>
  <c r="AY65" i="1"/>
  <c r="P65" i="1"/>
  <c r="AW77" i="1"/>
  <c r="P77" i="1"/>
  <c r="AT98" i="1"/>
  <c r="P109" i="1"/>
  <c r="AS100" i="1"/>
  <c r="AT100" i="1" s="1"/>
  <c r="P100" i="1"/>
  <c r="P102" i="1"/>
  <c r="AQ102" i="1"/>
  <c r="AQ96" i="1" s="1"/>
  <c r="BA96" i="1" s="1"/>
  <c r="P53" i="1"/>
  <c r="AW104" i="1"/>
  <c r="P104" i="1"/>
  <c r="AY106" i="1"/>
  <c r="P106" i="1"/>
  <c r="P108" i="1"/>
  <c r="AW76" i="1"/>
  <c r="P76" i="1"/>
  <c r="AS99" i="1"/>
  <c r="P99" i="1"/>
  <c r="AW103" i="1"/>
  <c r="P103" i="1"/>
  <c r="AR60" i="1"/>
  <c r="AQ74" i="1"/>
  <c r="AQ75" i="1"/>
  <c r="AQ73" i="1"/>
  <c r="AW105" i="1"/>
  <c r="P96" i="1" l="1"/>
  <c r="AT51" i="1"/>
  <c r="AT50" i="1" s="1"/>
  <c r="AT49" i="1" s="1"/>
  <c r="AW72" i="1"/>
  <c r="AW71" i="1" s="1"/>
  <c r="AW51" i="1"/>
  <c r="AW50" i="1" s="1"/>
  <c r="AT97" i="1"/>
  <c r="AS96" i="1"/>
  <c r="AS24" i="1" s="1"/>
  <c r="AQ72" i="1"/>
  <c r="AQ71" i="1" s="1"/>
  <c r="AQ49" i="1" s="1"/>
  <c r="AQ24" i="1" s="1"/>
  <c r="BA24" i="1" s="1"/>
  <c r="AY96" i="1"/>
  <c r="AV62" i="1"/>
  <c r="AU51" i="1"/>
  <c r="AU50" i="1" s="1"/>
  <c r="AU49" i="1" s="1"/>
  <c r="AU24" i="1" s="1"/>
  <c r="AR51" i="1"/>
  <c r="AR50" i="1" s="1"/>
  <c r="AW96" i="1"/>
  <c r="AY51" i="1"/>
  <c r="AY50" i="1" s="1"/>
  <c r="AY49" i="1" s="1"/>
  <c r="K49" i="1"/>
  <c r="K24" i="1" s="1"/>
  <c r="P51" i="1"/>
  <c r="P50" i="1" s="1"/>
  <c r="P49" i="1" s="1"/>
  <c r="P24" i="1" s="1"/>
  <c r="AR102" i="1"/>
  <c r="AR96" i="1" s="1"/>
  <c r="AT99" i="1"/>
  <c r="AR75" i="1"/>
  <c r="AR73" i="1"/>
  <c r="AR74" i="1"/>
  <c r="AY24" i="1" l="1"/>
  <c r="AR72" i="1"/>
  <c r="AR71" i="1" s="1"/>
  <c r="AR49" i="1" s="1"/>
  <c r="AR24" i="1" s="1"/>
  <c r="AV51" i="1"/>
  <c r="AV50" i="1" s="1"/>
  <c r="AT96" i="1"/>
  <c r="AT24" i="1" s="1"/>
  <c r="AW49" i="1"/>
  <c r="AW24" i="1" s="1"/>
  <c r="AV49" i="1" l="1"/>
  <c r="AV24" i="1" s="1"/>
  <c r="AV43" i="1"/>
  <c r="AV42" i="1" l="1"/>
  <c r="AV41" i="1" l="1"/>
  <c r="AV40" i="1" l="1"/>
  <c r="AV34" i="1" l="1"/>
  <c r="AV39" i="1"/>
  <c r="AV38" i="1" l="1"/>
  <c r="AV33" i="1"/>
  <c r="AV37" i="1" l="1"/>
  <c r="AV36" i="1" l="1"/>
</calcChain>
</file>

<file path=xl/sharedStrings.xml><?xml version="1.0" encoding="utf-8"?>
<sst xmlns="http://schemas.openxmlformats.org/spreadsheetml/2006/main" count="673" uniqueCount="270">
  <si>
    <t>Приложение  № 3</t>
  </si>
  <si>
    <t>к приказу Минэнерго России</t>
  </si>
  <si>
    <t>от «__» _____ 2016 г. №___</t>
  </si>
  <si>
    <r>
      <t>Инвестиционная программ</t>
    </r>
    <r>
      <rPr>
        <sz val="14"/>
        <rFont val="Times New Roman"/>
        <family val="1"/>
        <charset val="204"/>
      </rPr>
      <t xml:space="preserve">а Общества с ограниченной ответственностью Холдинговая Компания "СДС-Энерго" </t>
    </r>
  </si>
  <si>
    <t xml:space="preserve">  Наименование инвестиционного проекта (группы инвестиционных проектов)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</si>
  <si>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</si>
  <si>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</si>
  <si>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</si>
  <si>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</si>
  <si>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</si>
  <si>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</si>
  <si>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</si>
  <si>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Предложение по корректировке утвержденного плана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</si>
  <si>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</si>
  <si>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</si>
  <si>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</si>
  <si>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</si>
  <si>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</si>
  <si>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</si>
  <si>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</si>
  <si>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</si>
  <si>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</si>
  <si>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</si>
  <si>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</si>
  <si>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</si>
  <si>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</si>
  <si>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</si>
  <si>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</si>
  <si>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</si>
  <si>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</si>
  <si>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</si>
  <si>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</si>
  <si>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</si>
  <si>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</si>
  <si>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</si>
  <si>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</si>
  <si>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</si>
  <si>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</si>
  <si>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</si>
  <si>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</si>
  <si>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</si>
  <si>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</si>
  <si>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</si>
  <si>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</si>
  <si>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</si>
  <si>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</si>
  <si>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</si>
  <si>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</si>
  <si>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</si>
  <si>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</si>
  <si>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</si>
  <si>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</si>
  <si>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</si>
  <si>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</si>
  <si>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</si>
  <si>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</si>
  <si>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</si>
  <si>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</si>
  <si>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</si>
  <si>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</si>
  <si>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</si>
  <si>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</si>
  <si>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</si>
  <si>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</si>
  <si>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</si>
  <si>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</si>
  <si>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</si>
  <si>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</si>
  <si>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</si>
  <si>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</si>
  <si>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</si>
  <si>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</si>
  <si>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</si>
  <si>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</si>
  <si>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</si>
  <si>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</si>
  <si>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</si>
  <si>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</si>
  <si>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</si>
  <si>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</si>
  <si>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</si>
  <si>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</si>
  <si>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</si>
  <si>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</si>
  <si>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</si>
  <si>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</si>
  <si>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</si>
  <si>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</si>
  <si>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</si>
  <si>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</si>
  <si>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</si>
  <si>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</si>
  <si>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</si>
  <si>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</si>
  <si>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</si>
  <si>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</si>
  <si>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</si>
  <si>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</si>
  <si>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</si>
  <si>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</si>
  <si>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</si>
  <si>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</si>
  <si>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нд</t>
  </si>
  <si>
    <t>Кемеровская область</t>
  </si>
  <si>
    <t>Г</t>
  </si>
  <si>
    <t>1.2.1.1.1</t>
  </si>
  <si>
    <t>1.2.1.1.2</t>
  </si>
  <si>
    <t>1.2.1.1.3</t>
  </si>
  <si>
    <t>1.6.1</t>
  </si>
  <si>
    <t>1.6.2</t>
  </si>
  <si>
    <t>1.6.3</t>
  </si>
  <si>
    <t>П</t>
  </si>
  <si>
    <t>Н</t>
  </si>
  <si>
    <t>1.6.4</t>
  </si>
  <si>
    <t>реквизиты решения органа исполнительной власти, утвердившего инвестиционную программу</t>
  </si>
  <si>
    <t>полное наименование субъекта электроэнергетики</t>
  </si>
  <si>
    <t>Идентификатор инвестиционного проекта</t>
  </si>
  <si>
    <t>Номер группы инвестиционных проектов</t>
  </si>
  <si>
    <t>1.2.1.1.4</t>
  </si>
  <si>
    <t>1.2.1.1.5</t>
  </si>
  <si>
    <t>1.2.1.1.6</t>
  </si>
  <si>
    <t>1.2.1.2.1.1</t>
  </si>
  <si>
    <t>1.2.1.2.1.2</t>
  </si>
  <si>
    <t>1.6.5</t>
  </si>
  <si>
    <t>1.6.6</t>
  </si>
  <si>
    <t>создание оперативного управления режимами, обеспечения технологической связи</t>
  </si>
  <si>
    <t>Обеспечение технологического присоединения</t>
  </si>
  <si>
    <t>1.2.1.1.7</t>
  </si>
  <si>
    <t>1.1.4.1.1</t>
  </si>
  <si>
    <t>Форма 3. План освоения капитальных вложений по инвестиционным проектам на 2020-2024 гг.</t>
  </si>
  <si>
    <t xml:space="preserve">2020 год </t>
  </si>
  <si>
    <t>2021 год</t>
  </si>
  <si>
    <t>2022 год</t>
  </si>
  <si>
    <t>2023 год</t>
  </si>
  <si>
    <t>2024 год</t>
  </si>
  <si>
    <t>1.2.1.1.8</t>
  </si>
  <si>
    <t>1.2.1.1.9</t>
  </si>
  <si>
    <t>1.2.1.1.10</t>
  </si>
  <si>
    <t>1.2.1.1.11</t>
  </si>
  <si>
    <t>1.2.1.1.12</t>
  </si>
  <si>
    <t>1.2.1.1.13</t>
  </si>
  <si>
    <t>1.2.1.1.14</t>
  </si>
  <si>
    <t>1.2.1.1.15</t>
  </si>
  <si>
    <t>Замена отработавшего срок эксплуатации трансформатора Т-2 ТДНС-10000 кВА 35/6 кВ на ПС 35/6 кВ № 10. (СМР, ПНР, ввод - 2023 г.)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</si>
  <si>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</si>
  <si>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Замена отработавшего срок эксплуатации трансформатора Т-2 ТДНС-10000 кВА  на ПС 110/10 кВ "Керамзитовая (СМР, ПНР, ввод - 2024 г.)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</si>
  <si>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</si>
  <si>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Реконструкция ЗРУ-35 кВ ПС 35/6 кВ "ОГР" с заменой ячеек КРУ-35. (СМР, ПНР, ввод - 2022 г.)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</si>
  <si>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</si>
  <si>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</si>
  <si>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</si>
  <si>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Выполнение работ по модернизации системы телемеханики на ПС 110/6,6/6,3 кВ "Набережная" (ПИР, ПНР, СМР, ввод- 2020 г.)</t>
  </si>
  <si>
    <t>Выполнение работ по модернизации системы телемеханики на ПС 110/10 кВ "Керамзитовая" (ПНР, СМР, ввод - 2020 г.)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</si>
  <si>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</si>
  <si>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1.2.2.1.1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</si>
  <si>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</si>
  <si>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1.2.2.1.2</t>
  </si>
  <si>
    <t>1.2.2.1.3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</si>
  <si>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</si>
  <si>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</si>
  <si>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1.2.2.1.4</t>
  </si>
  <si>
    <t>1.2.2.1.5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</si>
  <si>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</si>
  <si>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</si>
  <si>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</si>
  <si>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</si>
  <si>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1.6.7</t>
  </si>
  <si>
    <t>1.6.8</t>
  </si>
  <si>
    <t>1.6.9</t>
  </si>
  <si>
    <t>1.6.10</t>
  </si>
  <si>
    <t>1.6.11</t>
  </si>
  <si>
    <t>1.6.12</t>
  </si>
  <si>
    <t>1.6.13</t>
  </si>
  <si>
    <t>Замена устаревшего и выработавшего свой срок парка радиостанций (технологическая связь) 35 штук. (СМР, ПНР, ввод - 2023 г.)</t>
  </si>
  <si>
    <t>Приобретение измельчителя веток (мульчер) на базе автомобильного прицепа (ввод - 2024 г.)</t>
  </si>
  <si>
    <t>Выкуп ВЛ ОГР</t>
  </si>
  <si>
    <t>Выкуп ВЛ Вольная</t>
  </si>
  <si>
    <t>Выкуп ПС Вольная</t>
  </si>
  <si>
    <t>Краткое обоснование плана</t>
  </si>
  <si>
    <t>Повышение надежности электроснабжения и обеспечение безперебойности работы оборудования</t>
  </si>
  <si>
    <t>Обеспечение выполнения мероприятий, предусмотренных требованиями РД 34.45-51.300-97 (объем и нормы испытаний и измерений)</t>
  </si>
  <si>
    <t>Обеспечение выполнения мероприятий, предусмотренных требованиями РД 153-34.3-35.613-00 (правила ТО РЗА)</t>
  </si>
  <si>
    <t>Обеспечение выполнения мероприятий, предусмотренных требованиями ПТЭЭСиС (проведение контроля качества электроэнергии)</t>
  </si>
  <si>
    <t>Обеспечение технологической связью на объектах электросетевого хозяйства</t>
  </si>
  <si>
    <t>Обеспечение выполнения мероприятий, предусмотренных требованиями Постановления Правительства РФ от 24 февраля 2009 г. N 160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</t>
  </si>
  <si>
    <t>Персональный компьютер - 2 шт. (ввод - 2021 г.)</t>
  </si>
  <si>
    <t>Приобретение сервера HP DL510 Gen10 (HPE-869847-b21) - 1 шт. (ввод - 2021 г.)</t>
  </si>
  <si>
    <t>Многофункциональное печатающее устройство - 1 шт. (ввод - 2023 г.)</t>
  </si>
  <si>
    <t>Сплит-система - 18 шт. (ввод - 2023 г.)</t>
  </si>
  <si>
    <t>Обеспечение надежного отказоустойчивого хранения данных</t>
  </si>
  <si>
    <t>Обновление аппаратно-программного комплекса</t>
  </si>
  <si>
    <t>K_1.1.4.1.1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</si>
  <si>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</si>
  <si>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</si>
  <si>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</si>
  <si>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</si>
  <si>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</si>
  <si>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</si>
  <si>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</si>
  <si>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</si>
  <si>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</si>
  <si>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</si>
  <si>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</si>
  <si>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</si>
  <si>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</si>
  <si>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J_1.1.1.3.3</t>
  </si>
  <si>
    <t xml:space="preserve">Строительство ВЛ 110 кВ Соколовская-Вольная-2 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</si>
  <si>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</si>
  <si>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N_1.2.1.1.6</t>
  </si>
  <si>
    <t>N_1.2.1.1.7</t>
  </si>
  <si>
    <t>O_1.2.1.1.8</t>
  </si>
  <si>
    <t>J_1.2.1.1.9</t>
  </si>
  <si>
    <t>J_1.2.1.1.10</t>
  </si>
  <si>
    <t>K_1.2.1.1.11</t>
  </si>
  <si>
    <t>M_1.2.1.1.13</t>
  </si>
  <si>
    <t>N_1.2.1.1.14</t>
  </si>
  <si>
    <t>O_1.2.1.1.15</t>
  </si>
  <si>
    <t>O_1.2.1.1.16</t>
  </si>
  <si>
    <t>Реконструкция ЗРУ-35 кВ ПС 35/10 кВ "Танай". Замена ячеек КРУ-35 (ПИР - 2019 г., СМР, ПНР, ввод - 2021 г.)</t>
  </si>
  <si>
    <t>Выполнение проектных работ по созданию информационно вычислительного комплекса объекта энергетики (ИВКЭ)</t>
  </si>
  <si>
    <t>1.2.1.2.1.3</t>
  </si>
  <si>
    <t>J_1.2.1.2.3</t>
  </si>
  <si>
    <t>Система хранения данных - 1 шт. (ввод - 2020 г.)</t>
  </si>
  <si>
    <t>К_1.6.6</t>
  </si>
  <si>
    <t>L_1.6.1</t>
  </si>
  <si>
    <t>N_1.6.7</t>
  </si>
  <si>
    <t>O_1.6.10</t>
  </si>
  <si>
    <t>M_1.6.12</t>
  </si>
  <si>
    <t>O_1.6.13</t>
  </si>
  <si>
    <t>Замена отработавшего срок эксплуатации трансформатора Т-2 ТДН-10000 кВА 110/6 кВ на ПС 110/6 кВ № 20н "Гидроузел" - 1 шт. (СМР, ПНР, ввод - 2022 г.)</t>
  </si>
  <si>
    <t>Замена отработавшего срок эксплуатации трансформатора Т-2 ТДНС-16000 кВА 35/6 кВ на ПС 35/6 кВ  "Шурапская"(СМР, ПНР, ввод - 2023 г.)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</si>
  <si>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</si>
  <si>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Реконструкции ЗРУ-10 кВ,  ПС 110/10 кВ "Керамзитовая". Замена ячеек КРУ-10.(ПИР - 2021 г., СМР, ПНР, ввод - 2022 г.)</t>
  </si>
  <si>
    <t>Замена трансформатора ТДНГУ –63000/110 на ПС АЗОТ(СМР, ПНР, ввод-2020 г.)</t>
  </si>
  <si>
    <t>K_1.2.1.1.15</t>
  </si>
  <si>
    <t>Реконструкция ТП-3</t>
  </si>
  <si>
    <t>Итого за период реализации инвестиционной программы
(Предложение по корректировке утвержденного плана)</t>
  </si>
  <si>
    <t>M_1.2.1.1.1</t>
  </si>
  <si>
    <t>N_1.2.1.1.2</t>
  </si>
  <si>
    <t>O_1.2.1.1.4</t>
  </si>
  <si>
    <t>L_1.2.1.1.12</t>
  </si>
  <si>
    <t>К_1.6.11</t>
  </si>
  <si>
    <t>Год раскрытия информации: 2020 год</t>
  </si>
  <si>
    <t xml:space="preserve">Предложение по корректировке утвержденного плана на 01.01.2020 года </t>
  </si>
  <si>
    <t>Предложение по корректировке утвержденного плана на 01.01.2022 года</t>
  </si>
  <si>
    <t>Утвержденный план</t>
  </si>
  <si>
    <t xml:space="preserve">Утвержденный план </t>
  </si>
  <si>
    <t xml:space="preserve">Утвержденный план на 01.01.2019 года </t>
  </si>
  <si>
    <t xml:space="preserve">Утвержденный план на 01.01.2020 года </t>
  </si>
  <si>
    <t>Утвержденный план 
на 01.01.2021 года</t>
  </si>
  <si>
    <t>Утвержденный план 
на 01.01.2022года</t>
  </si>
  <si>
    <t>Утвержденный план 
на 01.01.2023года</t>
  </si>
  <si>
    <t>Утвержденный план 
на 01.01.2024года</t>
  </si>
  <si>
    <t xml:space="preserve">Утвержденный план 
</t>
  </si>
  <si>
    <t>Итого за период реализации инвестиционной программы
(Утвержденный план )</t>
  </si>
  <si>
    <t>Утвержденные плановые значения показателей приведены в соответствии с Постановлением региональной  энергетической комиссии Кемеровской области от «31» октября 2019 г. № 379</t>
  </si>
  <si>
    <t>Строительство КЛ 10 кВ от ПС 110 кВ Керамзитовая для ТСО Сибирь</t>
  </si>
  <si>
    <t>K_1.1.1.3.4</t>
  </si>
  <si>
    <t>Приобретение АИД-70М</t>
  </si>
  <si>
    <t>1.6.14</t>
  </si>
  <si>
    <t>К_1.6.14</t>
  </si>
  <si>
    <t xml:space="preserve">Предложение по корректировке утвержденного плана на 01.01.2021 года </t>
  </si>
  <si>
    <t>1.1.4.2.1</t>
  </si>
  <si>
    <t>K_1.1.4.2.1</t>
  </si>
  <si>
    <t>1.1.1.3.1</t>
  </si>
  <si>
    <t>1.1.1.3.2</t>
  </si>
  <si>
    <t xml:space="preserve">Фактический объем освоения капитальных вложений на 01.01.2019 года, млн рублей 
(без НДС) </t>
  </si>
  <si>
    <t>Предложение по корректировке утвержденного плана на 01.01.2023 года</t>
  </si>
  <si>
    <t>Предложение по корректировке утвержденного плана на 01.01.2024 года</t>
  </si>
  <si>
    <t>Строительство ПС 35 кВ ПУР и двухцепной отпайки от ВЛ 35 кВ Прокопьевская-Зиминка 3/4 до новой ПС 35 кВ ПУР (ПИР- 2019г., СМР, ввод-2021г.)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</si>
</sst>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0.00000"/>
    <numFmt numFmtId="166" formatCode="0.0000"/>
    <numFmt numFmtId="167" formatCode="0.00000000000"/>
    <numFmt numFmtId="168" formatCode="0.0000000"/>
    <numFmt numFmtId="169" formatCode="0.000000"/>
    <numFmt numFmtId="170" formatCode="#,##0.000"/>
    <numFmt numFmtId="171" formatCode="#,##0.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/>
    <xf numFmtId="0" fontId="3" fillId="0" borderId="0" xfId="1" applyFont="1" applyFill="1" applyAlignment="1"/>
    <xf numFmtId="0" fontId="2" fillId="0" borderId="0" xfId="1" applyFont="1" applyFill="1" applyAlignment="1"/>
    <xf numFmtId="1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vertical="top"/>
    </xf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1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top"/>
    </xf>
    <xf numFmtId="164" fontId="2" fillId="0" borderId="0" xfId="1" applyNumberFormat="1" applyFont="1" applyFill="1"/>
    <xf numFmtId="0" fontId="2" fillId="0" borderId="2" xfId="1" applyFont="1" applyFill="1" applyBorder="1" applyAlignment="1">
      <alignment horizontal="left" vertical="center" wrapText="1"/>
    </xf>
    <xf numFmtId="49" fontId="12" fillId="0" borderId="2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168" fontId="2" fillId="0" borderId="0" xfId="1" applyNumberFormat="1" applyFont="1" applyFill="1"/>
    <xf numFmtId="0" fontId="2" fillId="0" borderId="2" xfId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vertical="top"/>
    </xf>
    <xf numFmtId="1" fontId="4" fillId="0" borderId="0" xfId="1" applyNumberFormat="1" applyFont="1" applyFill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/>
    </xf>
    <xf numFmtId="171" fontId="2" fillId="0" borderId="0" xfId="1" applyNumberFormat="1" applyFont="1" applyFill="1" applyAlignment="1">
      <alignment horizontal="center"/>
    </xf>
    <xf numFmtId="169" fontId="2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Alignment="1">
      <alignment horizontal="center"/>
    </xf>
    <xf numFmtId="164" fontId="16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left" vertical="center"/>
    </xf>
    <xf numFmtId="167" fontId="8" fillId="0" borderId="1" xfId="1" applyNumberFormat="1" applyFont="1" applyFill="1" applyBorder="1" applyAlignment="1">
      <alignment horizontal="center" vertical="center"/>
    </xf>
    <xf numFmtId="169" fontId="8" fillId="0" borderId="1" xfId="1" applyNumberFormat="1" applyFont="1" applyFill="1" applyBorder="1" applyAlignment="1">
      <alignment vertical="top"/>
    </xf>
    <xf numFmtId="165" fontId="8" fillId="0" borderId="1" xfId="1" applyNumberFormat="1" applyFont="1" applyFill="1" applyBorder="1" applyAlignment="1">
      <alignment vertical="top"/>
    </xf>
    <xf numFmtId="166" fontId="8" fillId="0" borderId="1" xfId="1" applyNumberFormat="1" applyFont="1" applyFill="1" applyBorder="1" applyAlignment="1">
      <alignment vertical="top"/>
    </xf>
    <xf numFmtId="170" fontId="13" fillId="0" borderId="1" xfId="1" applyNumberFormat="1" applyFont="1" applyFill="1" applyBorder="1" applyAlignment="1">
      <alignment vertical="top"/>
    </xf>
    <xf numFmtId="164" fontId="13" fillId="0" borderId="1" xfId="1" applyNumberFormat="1" applyFont="1" applyFill="1" applyBorder="1" applyAlignment="1">
      <alignment vertical="top"/>
    </xf>
    <xf numFmtId="0" fontId="2" fillId="0" borderId="9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2" fillId="0" borderId="0" xfId="1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1" fontId="9" fillId="0" borderId="1" xfId="1" applyNumberFormat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Medium9"/>
  <colors>
    <mruColors>
      <color rgb="FFFFFFCC"/>
      <color rgb="FFA2E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11"/>
  <sheetViews>
    <sheetView tabSelected="1" view="pageBreakPreview" topLeftCell="A13" zoomScale="60" zoomScaleNormal="100" workbookViewId="0">
      <pane xSplit="2" ySplit="11" topLeftCell="C24" activePane="bottomRight" state="frozen"/>
      <selection activeCell="A13" sqref="A13"/>
      <selection pane="topRight" activeCell="C13" sqref="C13"/>
      <selection pane="bottomLeft" activeCell="A23" sqref="A23"/>
      <selection pane="bottomRight" activeCell="B31" sqref="B31"/>
    </sheetView>
  </sheetViews>
  <sheetFormatPr defaultRowHeight="15.75" outlineLevelRow="1" x14ac:dyDescent="0.25"/>
  <cols>
    <col min="1" max="1" width="12" style="1" customWidth="1"/>
    <col min="2" max="2" width="87.42578125" style="1" customWidth="1"/>
    <col min="3" max="3" width="13.85546875" style="1" customWidth="1"/>
    <col min="4" max="4" width="9.5703125" style="1" customWidth="1"/>
    <col min="5" max="5" width="9.85546875" style="2" customWidth="1"/>
    <col min="6" max="6" width="11.7109375" style="2" customWidth="1"/>
    <col min="7" max="7" width="11" style="2" customWidth="1"/>
    <col min="8" max="8" width="15" style="2" customWidth="1"/>
    <col min="9" max="9" width="16.140625" style="2" customWidth="1"/>
    <col min="10" max="10" width="14.85546875" style="2" customWidth="1"/>
    <col min="11" max="11" width="15" style="2" customWidth="1"/>
    <col min="12" max="12" width="10.28515625" style="2" customWidth="1"/>
    <col min="13" max="13" width="11.28515625" style="2" customWidth="1"/>
    <col min="14" max="14" width="9.7109375" style="2" customWidth="1"/>
    <col min="15" max="15" width="9.42578125" style="2" customWidth="1"/>
    <col min="16" max="16" width="12.5703125" style="2" customWidth="1"/>
    <col min="17" max="22" width="9.42578125" style="2" customWidth="1"/>
    <col min="23" max="23" width="12.140625" style="2" customWidth="1"/>
    <col min="24" max="24" width="12" style="2" customWidth="1"/>
    <col min="25" max="25" width="11.7109375" style="2" customWidth="1"/>
    <col min="26" max="26" width="9.140625" style="2" customWidth="1"/>
    <col min="27" max="27" width="8.85546875" style="2" customWidth="1"/>
    <col min="28" max="28" width="12" style="2" customWidth="1"/>
    <col min="29" max="30" width="9.140625" style="2" customWidth="1"/>
    <col min="31" max="31" width="8.85546875" style="2" customWidth="1"/>
    <col min="32" max="34" width="11" style="2" customWidth="1"/>
    <col min="35" max="35" width="8.85546875" style="2" customWidth="1"/>
    <col min="36" max="38" width="10.28515625" style="2" customWidth="1"/>
    <col min="39" max="39" width="8.85546875" style="2" customWidth="1"/>
    <col min="40" max="42" width="11.7109375" style="2" customWidth="1"/>
    <col min="43" max="45" width="13.140625" style="2" customWidth="1"/>
    <col min="46" max="46" width="18.28515625" style="2" bestFit="1" customWidth="1"/>
    <col min="47" max="47" width="15.7109375" style="2" customWidth="1"/>
    <col min="48" max="48" width="16.5703125" style="2" customWidth="1"/>
    <col min="49" max="50" width="12.85546875" style="2" customWidth="1"/>
    <col min="51" max="52" width="16.5703125" style="2" customWidth="1"/>
    <col min="53" max="53" width="26" style="2" customWidth="1"/>
    <col min="54" max="54" width="25.5703125" style="2" customWidth="1"/>
    <col min="55" max="55" width="35.28515625" style="2" customWidth="1"/>
    <col min="56" max="56" width="20.7109375" style="2" customWidth="1"/>
    <col min="57" max="57" width="11.28515625" style="2" customWidth="1"/>
    <col min="58" max="58" width="8.140625" style="2" customWidth="1"/>
    <col min="59" max="59" width="9.7109375" style="2" customWidth="1"/>
    <col min="60" max="60" width="9.5703125" style="2" customWidth="1"/>
    <col min="61" max="61" width="6.42578125" style="2" customWidth="1"/>
    <col min="62" max="62" width="8.42578125" style="2" customWidth="1"/>
    <col min="63" max="63" width="11.42578125" style="2" customWidth="1"/>
    <col min="64" max="64" width="9" style="2" customWidth="1"/>
    <col min="65" max="65" width="7.7109375" style="2" customWidth="1"/>
    <col min="66" max="66" width="10.28515625" style="2" customWidth="1"/>
    <col min="67" max="67" width="7" style="2" customWidth="1"/>
    <col min="68" max="68" width="7.7109375" style="2" customWidth="1"/>
    <col min="69" max="69" width="10.7109375" style="2" customWidth="1"/>
    <col min="70" max="70" width="8.42578125" style="2" customWidth="1"/>
    <col min="71" max="77" width="8.28515625" style="2" customWidth="1"/>
    <col min="78" max="78" width="9.85546875" style="2" customWidth="1"/>
    <col min="79" max="79" width="7" style="2" customWidth="1"/>
    <col min="80" max="80" width="7.85546875" style="2" customWidth="1"/>
    <col min="81" max="81" width="11" style="2" customWidth="1"/>
    <col min="82" max="82" width="7.7109375" style="2" customWidth="1"/>
    <col min="83" max="83" width="8.85546875" style="2" customWidth="1"/>
    <col min="84" max="16384" width="9.140625" style="2"/>
  </cols>
  <sheetData>
    <row r="1" spans="1:88" ht="18.75" hidden="1" customHeight="1" outlineLevel="1" x14ac:dyDescent="0.25">
      <c r="BC1" s="13" t="s">
        <v>0</v>
      </c>
    </row>
    <row r="2" spans="1:88" ht="18.75" hidden="1" customHeight="1" outlineLevel="1" x14ac:dyDescent="0.3">
      <c r="BC2" s="10" t="s">
        <v>1</v>
      </c>
    </row>
    <row r="3" spans="1:88" ht="18.75" hidden="1" customHeight="1" outlineLevel="1" x14ac:dyDescent="0.3">
      <c r="BC3" s="10"/>
    </row>
    <row r="4" spans="1:88" ht="18.75" hidden="1" customHeight="1" outlineLevel="1" x14ac:dyDescent="0.3">
      <c r="BC4" s="10"/>
    </row>
    <row r="5" spans="1:88" ht="18.75" hidden="1" customHeight="1" outlineLevel="1" x14ac:dyDescent="0.3">
      <c r="BC5" s="10"/>
    </row>
    <row r="6" spans="1:88" ht="18.75" hidden="1" customHeight="1" outlineLevel="1" x14ac:dyDescent="0.3">
      <c r="BC6" s="10"/>
    </row>
    <row r="7" spans="1:88" ht="18.75" hidden="1" customHeight="1" outlineLevel="1" x14ac:dyDescent="0.3">
      <c r="BC7" s="10"/>
    </row>
    <row r="8" spans="1:88" ht="18.75" hidden="1" customHeight="1" outlineLevel="1" x14ac:dyDescent="0.3">
      <c r="BC8" s="10" t="s">
        <v>2</v>
      </c>
    </row>
    <row r="9" spans="1:88" ht="18.75" outlineLevel="1" x14ac:dyDescent="0.3">
      <c r="A9" s="68" t="s">
        <v>129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</row>
    <row r="10" spans="1:88" ht="18.75" outlineLevel="1" x14ac:dyDescent="0.3">
      <c r="A10" s="3"/>
      <c r="B10" s="3"/>
      <c r="C10" s="3"/>
      <c r="D10" s="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8" ht="18.75" hidden="1" outlineLevel="1" x14ac:dyDescent="0.25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</row>
    <row r="12" spans="1:88" hidden="1" outlineLevel="1" x14ac:dyDescent="0.25">
      <c r="A12" s="70" t="s">
        <v>115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</row>
    <row r="13" spans="1:88" outlineLevel="1" x14ac:dyDescent="0.25">
      <c r="L13" s="16"/>
      <c r="X13" s="16"/>
      <c r="AD13" s="16"/>
    </row>
    <row r="14" spans="1:88" ht="18.75" outlineLevel="1" x14ac:dyDescent="0.3">
      <c r="A14" s="71" t="s">
        <v>242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</row>
    <row r="15" spans="1:88" ht="18.75" outlineLevel="1" x14ac:dyDescent="0.3">
      <c r="A15" s="3"/>
      <c r="B15" s="3"/>
      <c r="C15" s="3"/>
      <c r="D15" s="3"/>
      <c r="E15" s="40"/>
      <c r="F15" s="40"/>
      <c r="G15" s="40"/>
      <c r="H15" s="49"/>
      <c r="I15" s="40"/>
      <c r="J15" s="40"/>
      <c r="K15" s="49"/>
      <c r="L15" s="40"/>
      <c r="M15" s="40"/>
      <c r="N15" s="40"/>
      <c r="O15" s="40"/>
      <c r="P15" s="49"/>
      <c r="Q15" s="40"/>
      <c r="R15" s="35"/>
      <c r="S15" s="40"/>
      <c r="T15" s="40"/>
      <c r="U15" s="40"/>
      <c r="V15" s="40"/>
      <c r="W15" s="50"/>
      <c r="X15" s="40"/>
      <c r="Y15" s="40"/>
      <c r="Z15" s="40"/>
      <c r="AA15" s="40"/>
      <c r="AB15" s="49"/>
      <c r="AC15" s="40"/>
      <c r="AD15" s="4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9"/>
      <c r="BC15" s="40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</row>
    <row r="16" spans="1:88" ht="18.75" outlineLevel="1" x14ac:dyDescent="0.3">
      <c r="A16" s="71" t="s">
        <v>255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outlineLevel="1" x14ac:dyDescent="0.25">
      <c r="A17" s="72" t="s">
        <v>114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outlineLevel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1"/>
      <c r="Q18" s="41"/>
      <c r="R18" s="41"/>
      <c r="S18" s="41"/>
      <c r="T18" s="41"/>
      <c r="U18" s="41"/>
      <c r="V18" s="41"/>
      <c r="W18" s="52"/>
      <c r="X18" s="52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6"/>
      <c r="AR18" s="46"/>
      <c r="AS18" s="47"/>
      <c r="AT18" s="48"/>
      <c r="AU18" s="41"/>
      <c r="AV18" s="41"/>
      <c r="AW18" s="41"/>
      <c r="AX18" s="41"/>
      <c r="AY18" s="41"/>
      <c r="AZ18" s="41"/>
      <c r="BA18" s="46"/>
      <c r="BB18" s="46"/>
      <c r="BC18" s="41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ht="15" customHeight="1" outlineLevel="1" x14ac:dyDescent="0.25">
      <c r="A19" s="7"/>
      <c r="B19" s="7"/>
      <c r="C19" s="7"/>
      <c r="D19" s="7"/>
      <c r="E19" s="8"/>
      <c r="F19" s="8"/>
      <c r="G19" s="8"/>
      <c r="H19" s="53"/>
      <c r="I19" s="54"/>
      <c r="J19" s="55"/>
      <c r="K19" s="56"/>
      <c r="L19" s="57"/>
      <c r="M19" s="58"/>
      <c r="N19" s="8"/>
      <c r="O19" s="8"/>
      <c r="P19" s="34"/>
      <c r="Q19" s="8"/>
      <c r="R19" s="8"/>
      <c r="S19" s="8"/>
      <c r="T19" s="8"/>
      <c r="U19" s="8"/>
      <c r="V19" s="8"/>
      <c r="W19" s="58"/>
      <c r="X19" s="59"/>
      <c r="Y19" s="60"/>
      <c r="Z19" s="60"/>
      <c r="AA19" s="8"/>
      <c r="AB19" s="34"/>
      <c r="AC19" s="8"/>
      <c r="AD19" s="60"/>
      <c r="AE19" s="8"/>
      <c r="AF19" s="34"/>
      <c r="AG19" s="8"/>
      <c r="AH19" s="34"/>
      <c r="AI19" s="8"/>
      <c r="AJ19" s="34"/>
      <c r="AK19" s="34"/>
      <c r="AL19" s="34"/>
      <c r="AM19" s="8"/>
      <c r="AN19" s="34"/>
      <c r="AO19" s="34"/>
      <c r="AP19" s="34"/>
      <c r="AQ19" s="8"/>
      <c r="AR19" s="34"/>
      <c r="AS19" s="8"/>
      <c r="AT19" s="34"/>
      <c r="AU19" s="8"/>
      <c r="AV19" s="34"/>
      <c r="AW19" s="8"/>
      <c r="AX19" s="8"/>
      <c r="AY19" s="8"/>
      <c r="AZ19" s="8"/>
      <c r="BA19" s="73"/>
      <c r="BB19" s="73"/>
      <c r="BC19" s="73"/>
    </row>
    <row r="20" spans="1:88" ht="56.25" customHeight="1" x14ac:dyDescent="0.25">
      <c r="A20" s="74" t="s">
        <v>117</v>
      </c>
      <c r="B20" s="74" t="s">
        <v>4</v>
      </c>
      <c r="C20" s="74" t="s">
        <v>116</v>
      </c>
      <c r="D20" s="75" t="s">
        <v>5</v>
      </c>
      <c r="E20" s="75" t="s">
        <v>6</v>
      </c>
      <c r="F20" s="74" t="s">
        <v>7</v>
      </c>
      <c r="G20" s="74"/>
      <c r="H20" s="74" t="s">
        <v>8</v>
      </c>
      <c r="I20" s="74"/>
      <c r="J20" s="76" t="s">
        <v>266</v>
      </c>
      <c r="K20" s="80" t="s">
        <v>9</v>
      </c>
      <c r="L20" s="81"/>
      <c r="M20" s="81"/>
      <c r="N20" s="81"/>
      <c r="O20" s="81"/>
      <c r="P20" s="81"/>
      <c r="Q20" s="81"/>
      <c r="R20" s="81"/>
      <c r="S20" s="81"/>
      <c r="T20" s="81"/>
      <c r="U20" s="74" t="s">
        <v>10</v>
      </c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44"/>
      <c r="AP20" s="44"/>
      <c r="AQ20" s="80" t="s">
        <v>11</v>
      </c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61"/>
      <c r="BC20" s="76" t="s">
        <v>178</v>
      </c>
    </row>
    <row r="21" spans="1:88" ht="135.75" customHeight="1" x14ac:dyDescent="0.25">
      <c r="A21" s="74"/>
      <c r="B21" s="74"/>
      <c r="C21" s="74"/>
      <c r="D21" s="75"/>
      <c r="E21" s="75"/>
      <c r="F21" s="74"/>
      <c r="G21" s="74"/>
      <c r="H21" s="74"/>
      <c r="I21" s="74"/>
      <c r="J21" s="77"/>
      <c r="K21" s="80" t="s">
        <v>245</v>
      </c>
      <c r="L21" s="81"/>
      <c r="M21" s="81"/>
      <c r="N21" s="81"/>
      <c r="O21" s="82"/>
      <c r="P21" s="80" t="s">
        <v>12</v>
      </c>
      <c r="Q21" s="81"/>
      <c r="R21" s="81"/>
      <c r="S21" s="81"/>
      <c r="T21" s="82"/>
      <c r="U21" s="80" t="s">
        <v>247</v>
      </c>
      <c r="V21" s="82"/>
      <c r="W21" s="74" t="s">
        <v>248</v>
      </c>
      <c r="X21" s="74"/>
      <c r="Y21" s="74" t="s">
        <v>243</v>
      </c>
      <c r="Z21" s="74"/>
      <c r="AA21" s="80" t="s">
        <v>249</v>
      </c>
      <c r="AB21" s="82"/>
      <c r="AC21" s="74" t="s">
        <v>261</v>
      </c>
      <c r="AD21" s="74"/>
      <c r="AE21" s="80" t="s">
        <v>250</v>
      </c>
      <c r="AF21" s="82"/>
      <c r="AG21" s="80" t="s">
        <v>244</v>
      </c>
      <c r="AH21" s="82"/>
      <c r="AI21" s="80" t="s">
        <v>251</v>
      </c>
      <c r="AJ21" s="82"/>
      <c r="AK21" s="80" t="s">
        <v>267</v>
      </c>
      <c r="AL21" s="82"/>
      <c r="AM21" s="80" t="s">
        <v>252</v>
      </c>
      <c r="AN21" s="82"/>
      <c r="AO21" s="80" t="s">
        <v>268</v>
      </c>
      <c r="AP21" s="82"/>
      <c r="AQ21" s="83" t="s">
        <v>130</v>
      </c>
      <c r="AR21" s="84"/>
      <c r="AS21" s="83" t="s">
        <v>131</v>
      </c>
      <c r="AT21" s="84"/>
      <c r="AU21" s="83" t="s">
        <v>132</v>
      </c>
      <c r="AV21" s="84"/>
      <c r="AW21" s="83" t="s">
        <v>133</v>
      </c>
      <c r="AX21" s="84"/>
      <c r="AY21" s="83" t="s">
        <v>134</v>
      </c>
      <c r="AZ21" s="84"/>
      <c r="BA21" s="74" t="s">
        <v>254</v>
      </c>
      <c r="BB21" s="74" t="s">
        <v>236</v>
      </c>
      <c r="BC21" s="77"/>
    </row>
    <row r="22" spans="1:88" ht="144.75" customHeight="1" x14ac:dyDescent="0.25">
      <c r="A22" s="74"/>
      <c r="B22" s="74"/>
      <c r="C22" s="74"/>
      <c r="D22" s="75"/>
      <c r="E22" s="75"/>
      <c r="F22" s="39" t="s">
        <v>245</v>
      </c>
      <c r="G22" s="39" t="s">
        <v>12</v>
      </c>
      <c r="H22" s="39" t="s">
        <v>246</v>
      </c>
      <c r="I22" s="39" t="s">
        <v>12</v>
      </c>
      <c r="J22" s="78"/>
      <c r="K22" s="43" t="s">
        <v>13</v>
      </c>
      <c r="L22" s="43" t="s">
        <v>14</v>
      </c>
      <c r="M22" s="43" t="s">
        <v>15</v>
      </c>
      <c r="N22" s="43" t="s">
        <v>16</v>
      </c>
      <c r="O22" s="43" t="s">
        <v>17</v>
      </c>
      <c r="P22" s="43" t="s">
        <v>13</v>
      </c>
      <c r="Q22" s="43" t="s">
        <v>14</v>
      </c>
      <c r="R22" s="43" t="s">
        <v>15</v>
      </c>
      <c r="S22" s="43" t="s">
        <v>16</v>
      </c>
      <c r="T22" s="43" t="s">
        <v>17</v>
      </c>
      <c r="U22" s="43" t="s">
        <v>18</v>
      </c>
      <c r="V22" s="43" t="s">
        <v>19</v>
      </c>
      <c r="W22" s="43" t="s">
        <v>18</v>
      </c>
      <c r="X22" s="43" t="s">
        <v>19</v>
      </c>
      <c r="Y22" s="43" t="s">
        <v>18</v>
      </c>
      <c r="Z22" s="43" t="s">
        <v>19</v>
      </c>
      <c r="AA22" s="43" t="s">
        <v>18</v>
      </c>
      <c r="AB22" s="43" t="s">
        <v>19</v>
      </c>
      <c r="AC22" s="43" t="s">
        <v>18</v>
      </c>
      <c r="AD22" s="43" t="s">
        <v>19</v>
      </c>
      <c r="AE22" s="43" t="s">
        <v>18</v>
      </c>
      <c r="AF22" s="43" t="s">
        <v>19</v>
      </c>
      <c r="AG22" s="43" t="s">
        <v>18</v>
      </c>
      <c r="AH22" s="43" t="s">
        <v>19</v>
      </c>
      <c r="AI22" s="43" t="s">
        <v>18</v>
      </c>
      <c r="AJ22" s="43" t="s">
        <v>19</v>
      </c>
      <c r="AK22" s="43" t="s">
        <v>18</v>
      </c>
      <c r="AL22" s="43" t="s">
        <v>19</v>
      </c>
      <c r="AM22" s="43" t="s">
        <v>18</v>
      </c>
      <c r="AN22" s="43" t="s">
        <v>19</v>
      </c>
      <c r="AO22" s="43" t="s">
        <v>18</v>
      </c>
      <c r="AP22" s="43" t="s">
        <v>19</v>
      </c>
      <c r="AQ22" s="42" t="s">
        <v>253</v>
      </c>
      <c r="AR22" s="42" t="s">
        <v>12</v>
      </c>
      <c r="AS22" s="42" t="s">
        <v>253</v>
      </c>
      <c r="AT22" s="42" t="s">
        <v>12</v>
      </c>
      <c r="AU22" s="42" t="s">
        <v>246</v>
      </c>
      <c r="AV22" s="42" t="s">
        <v>12</v>
      </c>
      <c r="AW22" s="42" t="s">
        <v>246</v>
      </c>
      <c r="AX22" s="42" t="s">
        <v>12</v>
      </c>
      <c r="AY22" s="42" t="s">
        <v>246</v>
      </c>
      <c r="AZ22" s="42" t="s">
        <v>12</v>
      </c>
      <c r="BA22" s="74"/>
      <c r="BB22" s="74"/>
      <c r="BC22" s="79"/>
      <c r="BD22" s="36"/>
      <c r="BE22" s="36"/>
      <c r="BF22" s="36"/>
    </row>
    <row r="23" spans="1:88" ht="19.5" customHeight="1" x14ac:dyDescent="0.25">
      <c r="A23" s="42">
        <v>1</v>
      </c>
      <c r="B23" s="42">
        <v>2</v>
      </c>
      <c r="C23" s="42">
        <v>3</v>
      </c>
      <c r="D23" s="42">
        <v>4</v>
      </c>
      <c r="E23" s="42">
        <v>5</v>
      </c>
      <c r="F23" s="42">
        <v>6</v>
      </c>
      <c r="G23" s="42">
        <v>7</v>
      </c>
      <c r="H23" s="42">
        <v>8</v>
      </c>
      <c r="I23" s="42">
        <v>9</v>
      </c>
      <c r="J23" s="42">
        <v>10</v>
      </c>
      <c r="K23" s="42">
        <v>11</v>
      </c>
      <c r="L23" s="42">
        <v>12</v>
      </c>
      <c r="M23" s="42">
        <v>13</v>
      </c>
      <c r="N23" s="42">
        <v>14</v>
      </c>
      <c r="O23" s="42">
        <v>15</v>
      </c>
      <c r="P23" s="42">
        <f>O23+1</f>
        <v>16</v>
      </c>
      <c r="Q23" s="42">
        <f t="shared" ref="Q23:T23" si="0">P23+1</f>
        <v>17</v>
      </c>
      <c r="R23" s="42">
        <f t="shared" si="0"/>
        <v>18</v>
      </c>
      <c r="S23" s="42">
        <f t="shared" si="0"/>
        <v>19</v>
      </c>
      <c r="T23" s="42">
        <f t="shared" si="0"/>
        <v>20</v>
      </c>
      <c r="W23" s="42">
        <f>T23+1</f>
        <v>21</v>
      </c>
      <c r="X23" s="42">
        <f t="shared" ref="X23:AE23" si="1">W23+1</f>
        <v>22</v>
      </c>
      <c r="Y23" s="42">
        <f t="shared" si="1"/>
        <v>23</v>
      </c>
      <c r="Z23" s="42">
        <f>Y23+1</f>
        <v>24</v>
      </c>
      <c r="AA23" s="42">
        <f t="shared" si="1"/>
        <v>25</v>
      </c>
      <c r="AB23" s="42">
        <f>AA23+1</f>
        <v>26</v>
      </c>
      <c r="AC23" s="42">
        <f t="shared" si="1"/>
        <v>27</v>
      </c>
      <c r="AD23" s="42">
        <f>AC23+1</f>
        <v>28</v>
      </c>
      <c r="AE23" s="42">
        <f t="shared" si="1"/>
        <v>29</v>
      </c>
      <c r="AF23" s="42">
        <f>AE23+1</f>
        <v>30</v>
      </c>
      <c r="AG23" s="42">
        <f>AD23+1</f>
        <v>29</v>
      </c>
      <c r="AH23" s="42">
        <f t="shared" ref="AH23:BC23" si="2">AG23+1</f>
        <v>30</v>
      </c>
      <c r="AI23" s="42">
        <f t="shared" si="2"/>
        <v>31</v>
      </c>
      <c r="AJ23" s="42">
        <f>AI23+1</f>
        <v>32</v>
      </c>
      <c r="AK23" s="42">
        <v>31</v>
      </c>
      <c r="AL23" s="42">
        <v>32</v>
      </c>
      <c r="AM23" s="42">
        <f>AJ23+1</f>
        <v>33</v>
      </c>
      <c r="AN23" s="42">
        <f>AM23+1</f>
        <v>34</v>
      </c>
      <c r="AO23" s="42"/>
      <c r="AP23" s="42"/>
      <c r="AQ23" s="42">
        <f>AN23+1</f>
        <v>35</v>
      </c>
      <c r="AR23" s="42">
        <f t="shared" si="2"/>
        <v>36</v>
      </c>
      <c r="AS23" s="42">
        <f t="shared" si="2"/>
        <v>37</v>
      </c>
      <c r="AT23" s="42">
        <f t="shared" si="2"/>
        <v>38</v>
      </c>
      <c r="AU23" s="42">
        <f t="shared" si="2"/>
        <v>39</v>
      </c>
      <c r="AV23" s="42">
        <f t="shared" si="2"/>
        <v>40</v>
      </c>
      <c r="AW23" s="42">
        <f t="shared" si="2"/>
        <v>41</v>
      </c>
      <c r="AX23" s="42"/>
      <c r="AY23" s="42">
        <f>AW23+1</f>
        <v>42</v>
      </c>
      <c r="AZ23" s="42"/>
      <c r="BA23" s="42">
        <f>AY23+1</f>
        <v>43</v>
      </c>
      <c r="BB23" s="42">
        <f t="shared" si="2"/>
        <v>44</v>
      </c>
      <c r="BC23" s="44">
        <f t="shared" si="2"/>
        <v>45</v>
      </c>
      <c r="BD23" s="37"/>
      <c r="BE23" s="37"/>
      <c r="BF23" s="36"/>
    </row>
    <row r="24" spans="1:88" ht="22.5" customHeight="1" x14ac:dyDescent="0.25">
      <c r="A24" s="18" t="s">
        <v>20</v>
      </c>
      <c r="B24" s="19" t="s">
        <v>103</v>
      </c>
      <c r="C24" s="30" t="s">
        <v>102</v>
      </c>
      <c r="D24" s="20" t="s">
        <v>102</v>
      </c>
      <c r="E24" s="12" t="s">
        <v>102</v>
      </c>
      <c r="F24" s="12" t="s">
        <v>102</v>
      </c>
      <c r="G24" s="12" t="s">
        <v>102</v>
      </c>
      <c r="H24" s="9">
        <f>H25+H49+H96+H91+H94+H95</f>
        <v>109.95197459860734</v>
      </c>
      <c r="I24" s="9">
        <f t="shared" ref="I24:AZ24" si="3">I25+I49+I96+I91+I94+I95</f>
        <v>121.49196703585734</v>
      </c>
      <c r="J24" s="9">
        <f t="shared" si="3"/>
        <v>0</v>
      </c>
      <c r="K24" s="12">
        <f>K25+K49+K96+K91+K94+K95</f>
        <v>889.17059285730329</v>
      </c>
      <c r="L24" s="12">
        <f t="shared" si="3"/>
        <v>14.271549659411106</v>
      </c>
      <c r="M24" s="12">
        <f t="shared" si="3"/>
        <v>622.78920034342889</v>
      </c>
      <c r="N24" s="12">
        <f t="shared" si="3"/>
        <v>422.8699316250773</v>
      </c>
      <c r="O24" s="12">
        <f t="shared" si="3"/>
        <v>0</v>
      </c>
      <c r="P24" s="12">
        <f>P25+P49+P96+P91+P94+P95</f>
        <v>949.19962822684624</v>
      </c>
      <c r="Q24" s="12">
        <f t="shared" si="3"/>
        <v>13.871879659411105</v>
      </c>
      <c r="R24" s="12">
        <f t="shared" si="3"/>
        <v>631.57899192597188</v>
      </c>
      <c r="S24" s="12">
        <f t="shared" si="3"/>
        <v>475.28086259507722</v>
      </c>
      <c r="T24" s="12">
        <f t="shared" si="3"/>
        <v>0</v>
      </c>
      <c r="U24" s="9">
        <f t="shared" si="3"/>
        <v>0</v>
      </c>
      <c r="V24" s="9">
        <f t="shared" si="3"/>
        <v>0</v>
      </c>
      <c r="W24" s="38">
        <f t="shared" si="3"/>
        <v>64.948030443076888</v>
      </c>
      <c r="X24" s="38">
        <f>X25+X49+X96+X91+X94+X95</f>
        <v>871.68267590099617</v>
      </c>
      <c r="Y24" s="38">
        <f t="shared" si="3"/>
        <v>76.488022880326895</v>
      </c>
      <c r="Z24" s="38">
        <f t="shared" si="3"/>
        <v>938.92688122684626</v>
      </c>
      <c r="AA24" s="38">
        <f t="shared" si="3"/>
        <v>58.458081758006188</v>
      </c>
      <c r="AB24" s="38">
        <f t="shared" si="3"/>
        <v>600.78788396034724</v>
      </c>
      <c r="AC24" s="38">
        <f t="shared" si="3"/>
        <v>58.458081758006188</v>
      </c>
      <c r="AD24" s="38">
        <f t="shared" si="3"/>
        <v>742.42142082034729</v>
      </c>
      <c r="AE24" s="38">
        <f t="shared" si="3"/>
        <v>50.490125650605783</v>
      </c>
      <c r="AF24" s="38">
        <f t="shared" si="3"/>
        <v>452.84979711833535</v>
      </c>
      <c r="AG24" s="38">
        <f t="shared" si="3"/>
        <v>50.490125650605783</v>
      </c>
      <c r="AH24" s="38">
        <f t="shared" si="3"/>
        <v>432.11299997833538</v>
      </c>
      <c r="AI24" s="38">
        <f t="shared" si="3"/>
        <v>33.789199139577761</v>
      </c>
      <c r="AJ24" s="38">
        <f t="shared" si="3"/>
        <v>301.46237232582365</v>
      </c>
      <c r="AK24" s="38">
        <f t="shared" ref="AK24" si="4">AK25+AK49+AK96+AK91+AK94+AK95</f>
        <v>33.789199139577761</v>
      </c>
      <c r="AL24" s="38">
        <f t="shared" ref="AL24" si="5">AL25+AL49+AL96+AL91+AL94+AL95</f>
        <v>301.46237232582365</v>
      </c>
      <c r="AM24" s="38">
        <f t="shared" si="3"/>
        <v>16.689114236999998</v>
      </c>
      <c r="AN24" s="38">
        <f t="shared" si="3"/>
        <v>150.95142029132705</v>
      </c>
      <c r="AO24" s="38">
        <f t="shared" ref="AO24" si="6">AO25+AO49+AO96+AO91+AO94+AO95</f>
        <v>16.689114236999998</v>
      </c>
      <c r="AP24" s="38">
        <f t="shared" ref="AP24" si="7">AP25+AP49+AP96+AP91+AP94+AP95</f>
        <v>150.95142029132705</v>
      </c>
      <c r="AQ24" s="38">
        <f t="shared" si="3"/>
        <v>270.89461406295607</v>
      </c>
      <c r="AR24" s="38">
        <f t="shared" si="3"/>
        <v>196.50489552563937</v>
      </c>
      <c r="AS24" s="38">
        <f t="shared" si="3"/>
        <v>147.93836714940332</v>
      </c>
      <c r="AT24" s="38">
        <f t="shared" si="3"/>
        <v>310.3087011494033</v>
      </c>
      <c r="AU24" s="38">
        <f t="shared" si="3"/>
        <v>151.38771438881324</v>
      </c>
      <c r="AV24" s="38">
        <f t="shared" si="3"/>
        <v>130.65071438881324</v>
      </c>
      <c r="AW24" s="38">
        <f t="shared" si="3"/>
        <v>150.51095203449657</v>
      </c>
      <c r="AX24" s="38">
        <f t="shared" si="3"/>
        <v>150.51095203449657</v>
      </c>
      <c r="AY24" s="38">
        <f t="shared" si="3"/>
        <v>150.95142029132705</v>
      </c>
      <c r="AZ24" s="38">
        <f t="shared" si="3"/>
        <v>150.95142029132705</v>
      </c>
      <c r="BA24" s="12">
        <f>AQ24+AS24+AU24+AW24+AY24</f>
        <v>871.68306792699627</v>
      </c>
      <c r="BB24" s="12">
        <f>AR24+AT24+AV24+AX24+AZ24</f>
        <v>938.92668338967951</v>
      </c>
      <c r="BC24" s="45" t="s">
        <v>102</v>
      </c>
      <c r="BD24" s="36"/>
      <c r="BE24" s="36"/>
      <c r="BF24" s="36"/>
    </row>
    <row r="25" spans="1:88" x14ac:dyDescent="0.25">
      <c r="A25" s="21" t="s">
        <v>21</v>
      </c>
      <c r="B25" s="22" t="s">
        <v>22</v>
      </c>
      <c r="C25" s="31" t="s">
        <v>104</v>
      </c>
      <c r="D25" s="23" t="s">
        <v>102</v>
      </c>
      <c r="E25" s="12" t="s">
        <v>102</v>
      </c>
      <c r="F25" s="12" t="s">
        <v>102</v>
      </c>
      <c r="G25" s="12" t="s">
        <v>102</v>
      </c>
      <c r="H25" s="12">
        <f>H26+H32+H35+H44</f>
        <v>0</v>
      </c>
      <c r="I25" s="12">
        <f t="shared" ref="I25:AZ25" si="8">I26+I32+I35+I44</f>
        <v>0.63436494959999989</v>
      </c>
      <c r="J25" s="12">
        <f t="shared" si="8"/>
        <v>0</v>
      </c>
      <c r="K25" s="12">
        <f>K26+K32+K35+K44</f>
        <v>333.22195999999997</v>
      </c>
      <c r="L25" s="12">
        <f t="shared" si="8"/>
        <v>0</v>
      </c>
      <c r="M25" s="12">
        <f t="shared" si="8"/>
        <v>503.98192</v>
      </c>
      <c r="N25" s="12">
        <f t="shared" si="8"/>
        <v>0</v>
      </c>
      <c r="O25" s="12">
        <f t="shared" si="8"/>
        <v>0</v>
      </c>
      <c r="P25" s="9">
        <f>P26+P32+P35+P44</f>
        <v>337.43957661604298</v>
      </c>
      <c r="Q25" s="9">
        <f t="shared" si="8"/>
        <v>0</v>
      </c>
      <c r="R25" s="9">
        <f t="shared" si="8"/>
        <v>506.10793345904301</v>
      </c>
      <c r="S25" s="9">
        <f t="shared" si="8"/>
        <v>2.8636203400000002</v>
      </c>
      <c r="T25" s="9">
        <f t="shared" si="8"/>
        <v>0</v>
      </c>
      <c r="U25" s="12">
        <f t="shared" si="8"/>
        <v>0</v>
      </c>
      <c r="V25" s="12">
        <f t="shared" si="8"/>
        <v>0</v>
      </c>
      <c r="W25" s="12">
        <f t="shared" si="8"/>
        <v>0</v>
      </c>
      <c r="X25" s="12">
        <f>X26+X32+X35+X44</f>
        <v>320.32232704369301</v>
      </c>
      <c r="Y25" s="12">
        <f t="shared" si="8"/>
        <v>0.63436494960000001</v>
      </c>
      <c r="Z25" s="12">
        <f t="shared" si="8"/>
        <v>331.35544361604298</v>
      </c>
      <c r="AA25" s="12">
        <f t="shared" si="8"/>
        <v>0</v>
      </c>
      <c r="AB25" s="12">
        <f t="shared" si="8"/>
        <v>96.512000000000015</v>
      </c>
      <c r="AC25" s="12">
        <f t="shared" si="8"/>
        <v>0</v>
      </c>
      <c r="AD25" s="12">
        <f t="shared" si="8"/>
        <v>258.88233400000001</v>
      </c>
      <c r="AE25" s="12">
        <f t="shared" si="8"/>
        <v>0</v>
      </c>
      <c r="AF25" s="12">
        <f t="shared" si="8"/>
        <v>0</v>
      </c>
      <c r="AG25" s="12">
        <f t="shared" si="8"/>
        <v>0</v>
      </c>
      <c r="AH25" s="12">
        <f t="shared" si="8"/>
        <v>0</v>
      </c>
      <c r="AI25" s="12">
        <f t="shared" si="8"/>
        <v>0</v>
      </c>
      <c r="AJ25" s="12">
        <f t="shared" si="8"/>
        <v>0</v>
      </c>
      <c r="AK25" s="12">
        <f t="shared" ref="AK25" si="9">AK26+AK32+AK35+AK44</f>
        <v>0</v>
      </c>
      <c r="AL25" s="12">
        <f t="shared" ref="AL25" si="10">AL26+AL32+AL35+AL44</f>
        <v>0</v>
      </c>
      <c r="AM25" s="12">
        <f t="shared" si="8"/>
        <v>0</v>
      </c>
      <c r="AN25" s="12">
        <f t="shared" si="8"/>
        <v>0</v>
      </c>
      <c r="AO25" s="12">
        <f t="shared" ref="AO25" si="11">AO26+AO32+AO35+AO44</f>
        <v>0</v>
      </c>
      <c r="AP25" s="12">
        <f t="shared" ref="AP25" si="12">AP26+AP32+AP35+AP44</f>
        <v>0</v>
      </c>
      <c r="AQ25" s="12">
        <f t="shared" si="8"/>
        <v>223.80995999999999</v>
      </c>
      <c r="AR25" s="12">
        <f t="shared" si="8"/>
        <v>72.472355572683327</v>
      </c>
      <c r="AS25" s="12">
        <f t="shared" si="8"/>
        <v>96.512367043693004</v>
      </c>
      <c r="AT25" s="12">
        <f t="shared" si="8"/>
        <v>258.88270104369303</v>
      </c>
      <c r="AU25" s="12">
        <f t="shared" si="8"/>
        <v>0</v>
      </c>
      <c r="AV25" s="12">
        <f t="shared" si="8"/>
        <v>0</v>
      </c>
      <c r="AW25" s="12">
        <f t="shared" si="8"/>
        <v>0</v>
      </c>
      <c r="AX25" s="12">
        <f t="shared" si="8"/>
        <v>0</v>
      </c>
      <c r="AY25" s="12">
        <f t="shared" si="8"/>
        <v>0</v>
      </c>
      <c r="AZ25" s="12">
        <f t="shared" si="8"/>
        <v>0</v>
      </c>
      <c r="BA25" s="12">
        <f t="shared" ref="BA25:BA88" si="13">AQ25+AS25+AU25+AW25+AY25</f>
        <v>320.32232704369301</v>
      </c>
      <c r="BB25" s="12">
        <f t="shared" ref="BB25:BB88" si="14">AR25+AT25+AV25+AX25+AZ25</f>
        <v>331.35505661637637</v>
      </c>
      <c r="BC25" s="12" t="s">
        <v>102</v>
      </c>
    </row>
    <row r="26" spans="1:88" ht="31.5" x14ac:dyDescent="0.25">
      <c r="A26" s="21" t="s">
        <v>23</v>
      </c>
      <c r="B26" s="22" t="s">
        <v>24</v>
      </c>
      <c r="C26" s="31" t="s">
        <v>104</v>
      </c>
      <c r="D26" s="23" t="s">
        <v>102</v>
      </c>
      <c r="E26" s="12" t="s">
        <v>102</v>
      </c>
      <c r="F26" s="12" t="s">
        <v>102</v>
      </c>
      <c r="G26" s="12" t="s">
        <v>102</v>
      </c>
      <c r="H26" s="12">
        <f>SUM(H27,H28,H29)</f>
        <v>0</v>
      </c>
      <c r="I26" s="12">
        <f t="shared" ref="I26:AZ26" si="15">SUM(I27,I28,I29)</f>
        <v>0</v>
      </c>
      <c r="J26" s="12">
        <f t="shared" si="15"/>
        <v>0</v>
      </c>
      <c r="K26" s="12">
        <f>SUM(K27,K28,K29)</f>
        <v>170.75996000000001</v>
      </c>
      <c r="L26" s="12">
        <f t="shared" si="15"/>
        <v>0</v>
      </c>
      <c r="M26" s="12">
        <f t="shared" si="15"/>
        <v>341.51992000000001</v>
      </c>
      <c r="N26" s="12">
        <f t="shared" si="15"/>
        <v>0</v>
      </c>
      <c r="O26" s="12">
        <f t="shared" si="15"/>
        <v>0</v>
      </c>
      <c r="P26" s="9">
        <f>SUM(P27,P28,P29)</f>
        <v>171.53197718299998</v>
      </c>
      <c r="Q26" s="9">
        <f t="shared" si="15"/>
        <v>0</v>
      </c>
      <c r="R26" s="9">
        <f t="shared" si="15"/>
        <v>343.06395436599996</v>
      </c>
      <c r="S26" s="9">
        <f t="shared" si="15"/>
        <v>0</v>
      </c>
      <c r="T26" s="9">
        <f t="shared" si="15"/>
        <v>0</v>
      </c>
      <c r="U26" s="12">
        <f t="shared" si="15"/>
        <v>0</v>
      </c>
      <c r="V26" s="12">
        <f t="shared" si="15"/>
        <v>0</v>
      </c>
      <c r="W26" s="12">
        <f t="shared" si="15"/>
        <v>0</v>
      </c>
      <c r="X26" s="12">
        <f>SUM(X27,X28,X29)</f>
        <v>163.50996000000001</v>
      </c>
      <c r="Y26" s="12">
        <f t="shared" si="15"/>
        <v>0</v>
      </c>
      <c r="Z26" s="12">
        <f t="shared" si="15"/>
        <v>171.09784418299998</v>
      </c>
      <c r="AA26" s="12">
        <f t="shared" si="15"/>
        <v>0</v>
      </c>
      <c r="AB26" s="12">
        <f t="shared" si="15"/>
        <v>0</v>
      </c>
      <c r="AC26" s="12">
        <f t="shared" si="15"/>
        <v>0</v>
      </c>
      <c r="AD26" s="12">
        <f t="shared" si="15"/>
        <v>162.37033400000001</v>
      </c>
      <c r="AE26" s="12">
        <f t="shared" si="15"/>
        <v>0</v>
      </c>
      <c r="AF26" s="12">
        <f t="shared" si="15"/>
        <v>0</v>
      </c>
      <c r="AG26" s="12">
        <f t="shared" si="15"/>
        <v>0</v>
      </c>
      <c r="AH26" s="12">
        <f t="shared" si="15"/>
        <v>0</v>
      </c>
      <c r="AI26" s="12">
        <f t="shared" si="15"/>
        <v>0</v>
      </c>
      <c r="AJ26" s="12">
        <f t="shared" si="15"/>
        <v>0</v>
      </c>
      <c r="AK26" s="12">
        <f t="shared" ref="AK26" si="16">SUM(AK27,AK28,AK29)</f>
        <v>0</v>
      </c>
      <c r="AL26" s="12">
        <f t="shared" ref="AL26" si="17">SUM(AL27,AL28,AL29)</f>
        <v>0</v>
      </c>
      <c r="AM26" s="12">
        <f t="shared" si="15"/>
        <v>0</v>
      </c>
      <c r="AN26" s="12">
        <f t="shared" si="15"/>
        <v>0</v>
      </c>
      <c r="AO26" s="12">
        <f t="shared" ref="AO26" si="18">SUM(AO27,AO28,AO29)</f>
        <v>0</v>
      </c>
      <c r="AP26" s="12">
        <f t="shared" ref="AP26" si="19">SUM(AP27,AP28,AP29)</f>
        <v>0</v>
      </c>
      <c r="AQ26" s="12">
        <f t="shared" si="15"/>
        <v>163.50996000000001</v>
      </c>
      <c r="AR26" s="12">
        <f t="shared" si="15"/>
        <v>8.7271231833333331</v>
      </c>
      <c r="AS26" s="12">
        <f t="shared" si="15"/>
        <v>0</v>
      </c>
      <c r="AT26" s="12">
        <f t="shared" si="15"/>
        <v>162.37033400000001</v>
      </c>
      <c r="AU26" s="12">
        <f t="shared" si="15"/>
        <v>0</v>
      </c>
      <c r="AV26" s="12">
        <f t="shared" si="15"/>
        <v>0</v>
      </c>
      <c r="AW26" s="12">
        <f t="shared" si="15"/>
        <v>0</v>
      </c>
      <c r="AX26" s="12">
        <f t="shared" si="15"/>
        <v>0</v>
      </c>
      <c r="AY26" s="12">
        <f t="shared" si="15"/>
        <v>0</v>
      </c>
      <c r="AZ26" s="12">
        <f t="shared" si="15"/>
        <v>0</v>
      </c>
      <c r="BA26" s="12">
        <f t="shared" si="13"/>
        <v>163.50996000000001</v>
      </c>
      <c r="BB26" s="12">
        <f t="shared" si="14"/>
        <v>171.09745718333335</v>
      </c>
      <c r="BC26" s="12" t="s">
        <v>102</v>
      </c>
    </row>
    <row r="27" spans="1:88" ht="36" customHeight="1" x14ac:dyDescent="0.25">
      <c r="A27" s="21" t="s">
        <v>25</v>
      </c>
      <c r="B27" s="22" t="s">
        <v>26</v>
      </c>
      <c r="C27" s="31" t="s">
        <v>104</v>
      </c>
      <c r="D27" s="23" t="s">
        <v>102</v>
      </c>
      <c r="E27" s="12" t="s">
        <v>102</v>
      </c>
      <c r="F27" s="12" t="s">
        <v>102</v>
      </c>
      <c r="G27" s="12" t="s">
        <v>102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f t="shared" si="13"/>
        <v>0</v>
      </c>
      <c r="BB27" s="12">
        <f t="shared" si="14"/>
        <v>0</v>
      </c>
      <c r="BC27" s="12" t="s">
        <v>102</v>
      </c>
    </row>
    <row r="28" spans="1:88" ht="31.5" x14ac:dyDescent="0.25">
      <c r="A28" s="21" t="s">
        <v>27</v>
      </c>
      <c r="B28" s="22" t="s">
        <v>28</v>
      </c>
      <c r="C28" s="31" t="s">
        <v>104</v>
      </c>
      <c r="D28" s="23" t="s">
        <v>102</v>
      </c>
      <c r="E28" s="12" t="s">
        <v>102</v>
      </c>
      <c r="F28" s="12" t="s">
        <v>102</v>
      </c>
      <c r="G28" s="12" t="s">
        <v>102</v>
      </c>
      <c r="H28" s="12">
        <f>H29</f>
        <v>0</v>
      </c>
      <c r="I28" s="12">
        <f t="shared" ref="I28:AZ28" si="20">I29</f>
        <v>0</v>
      </c>
      <c r="J28" s="12">
        <f t="shared" si="20"/>
        <v>0</v>
      </c>
      <c r="K28" s="12">
        <v>0</v>
      </c>
      <c r="L28" s="12">
        <f t="shared" si="20"/>
        <v>0</v>
      </c>
      <c r="M28" s="12">
        <f t="shared" si="20"/>
        <v>170.75996000000001</v>
      </c>
      <c r="N28" s="12">
        <f t="shared" si="20"/>
        <v>0</v>
      </c>
      <c r="O28" s="12">
        <f t="shared" si="20"/>
        <v>0</v>
      </c>
      <c r="P28" s="9">
        <v>0</v>
      </c>
      <c r="Q28" s="9">
        <f t="shared" si="20"/>
        <v>0</v>
      </c>
      <c r="R28" s="9">
        <f t="shared" si="20"/>
        <v>171.53197718299998</v>
      </c>
      <c r="S28" s="9">
        <f t="shared" si="20"/>
        <v>0</v>
      </c>
      <c r="T28" s="9">
        <f t="shared" si="20"/>
        <v>0</v>
      </c>
      <c r="U28" s="12">
        <f t="shared" si="20"/>
        <v>0</v>
      </c>
      <c r="V28" s="12">
        <f t="shared" si="20"/>
        <v>0</v>
      </c>
      <c r="W28" s="12">
        <f t="shared" si="20"/>
        <v>0</v>
      </c>
      <c r="X28" s="12">
        <v>0</v>
      </c>
      <c r="Y28" s="12">
        <f t="shared" si="20"/>
        <v>0</v>
      </c>
      <c r="Z28" s="12">
        <v>0</v>
      </c>
      <c r="AA28" s="12">
        <f t="shared" si="20"/>
        <v>0</v>
      </c>
      <c r="AB28" s="12">
        <f t="shared" si="20"/>
        <v>0</v>
      </c>
      <c r="AC28" s="12">
        <f t="shared" si="20"/>
        <v>0</v>
      </c>
      <c r="AD28" s="12">
        <v>0</v>
      </c>
      <c r="AE28" s="12">
        <f t="shared" si="20"/>
        <v>0</v>
      </c>
      <c r="AF28" s="12">
        <f t="shared" si="20"/>
        <v>0</v>
      </c>
      <c r="AG28" s="12">
        <f t="shared" si="20"/>
        <v>0</v>
      </c>
      <c r="AH28" s="12">
        <f t="shared" si="20"/>
        <v>0</v>
      </c>
      <c r="AI28" s="12">
        <f t="shared" si="20"/>
        <v>0</v>
      </c>
      <c r="AJ28" s="12">
        <f t="shared" si="20"/>
        <v>0</v>
      </c>
      <c r="AK28" s="12">
        <f t="shared" ref="AK28" si="21">AK29</f>
        <v>0</v>
      </c>
      <c r="AL28" s="12">
        <f t="shared" ref="AL28" si="22">AL29</f>
        <v>0</v>
      </c>
      <c r="AM28" s="12">
        <f t="shared" si="20"/>
        <v>0</v>
      </c>
      <c r="AN28" s="12">
        <f t="shared" si="20"/>
        <v>0</v>
      </c>
      <c r="AO28" s="12">
        <f t="shared" ref="AO28" si="23">AO29</f>
        <v>0</v>
      </c>
      <c r="AP28" s="12">
        <f t="shared" ref="AP28" si="24">AP29</f>
        <v>0</v>
      </c>
      <c r="AQ28" s="12">
        <v>0</v>
      </c>
      <c r="AR28" s="12">
        <v>0</v>
      </c>
      <c r="AS28" s="12">
        <f t="shared" si="20"/>
        <v>0</v>
      </c>
      <c r="AT28" s="12">
        <v>0</v>
      </c>
      <c r="AU28" s="12">
        <f t="shared" si="20"/>
        <v>0</v>
      </c>
      <c r="AV28" s="12">
        <f t="shared" si="20"/>
        <v>0</v>
      </c>
      <c r="AW28" s="12">
        <f t="shared" si="20"/>
        <v>0</v>
      </c>
      <c r="AX28" s="12">
        <f t="shared" si="20"/>
        <v>0</v>
      </c>
      <c r="AY28" s="12">
        <f t="shared" si="20"/>
        <v>0</v>
      </c>
      <c r="AZ28" s="12">
        <f t="shared" si="20"/>
        <v>0</v>
      </c>
      <c r="BA28" s="12">
        <f t="shared" si="13"/>
        <v>0</v>
      </c>
      <c r="BB28" s="12">
        <f t="shared" si="14"/>
        <v>0</v>
      </c>
      <c r="BC28" s="12" t="s">
        <v>102</v>
      </c>
    </row>
    <row r="29" spans="1:88" ht="31.5" x14ac:dyDescent="0.25">
      <c r="A29" s="21" t="s">
        <v>29</v>
      </c>
      <c r="B29" s="22" t="s">
        <v>30</v>
      </c>
      <c r="C29" s="31" t="s">
        <v>104</v>
      </c>
      <c r="D29" s="23" t="s">
        <v>102</v>
      </c>
      <c r="E29" s="12" t="s">
        <v>102</v>
      </c>
      <c r="F29" s="12" t="s">
        <v>102</v>
      </c>
      <c r="G29" s="12" t="s">
        <v>102</v>
      </c>
      <c r="H29" s="12">
        <f>SUM(H30:H31)</f>
        <v>0</v>
      </c>
      <c r="I29" s="12">
        <f t="shared" ref="I29:AZ29" si="25">SUM(I30:I31)</f>
        <v>0</v>
      </c>
      <c r="J29" s="12">
        <f t="shared" si="25"/>
        <v>0</v>
      </c>
      <c r="K29" s="12">
        <f t="shared" si="25"/>
        <v>170.75996000000001</v>
      </c>
      <c r="L29" s="12">
        <f t="shared" si="25"/>
        <v>0</v>
      </c>
      <c r="M29" s="12">
        <f t="shared" si="25"/>
        <v>170.75996000000001</v>
      </c>
      <c r="N29" s="12">
        <f t="shared" si="25"/>
        <v>0</v>
      </c>
      <c r="O29" s="12">
        <f t="shared" si="25"/>
        <v>0</v>
      </c>
      <c r="P29" s="9">
        <f t="shared" si="25"/>
        <v>171.53197718299998</v>
      </c>
      <c r="Q29" s="9">
        <f t="shared" si="25"/>
        <v>0</v>
      </c>
      <c r="R29" s="9">
        <f t="shared" si="25"/>
        <v>171.53197718299998</v>
      </c>
      <c r="S29" s="9">
        <f t="shared" si="25"/>
        <v>0</v>
      </c>
      <c r="T29" s="9">
        <f t="shared" si="25"/>
        <v>0</v>
      </c>
      <c r="U29" s="12">
        <f t="shared" si="25"/>
        <v>0</v>
      </c>
      <c r="V29" s="12">
        <f t="shared" si="25"/>
        <v>0</v>
      </c>
      <c r="W29" s="12">
        <f t="shared" si="25"/>
        <v>0</v>
      </c>
      <c r="X29" s="12">
        <f t="shared" si="25"/>
        <v>163.50996000000001</v>
      </c>
      <c r="Y29" s="12">
        <f t="shared" si="25"/>
        <v>0</v>
      </c>
      <c r="Z29" s="12">
        <f t="shared" si="25"/>
        <v>171.09784418299998</v>
      </c>
      <c r="AA29" s="12">
        <f t="shared" si="25"/>
        <v>0</v>
      </c>
      <c r="AB29" s="12">
        <f t="shared" si="25"/>
        <v>0</v>
      </c>
      <c r="AC29" s="12">
        <f t="shared" si="25"/>
        <v>0</v>
      </c>
      <c r="AD29" s="12">
        <f t="shared" si="25"/>
        <v>162.37033400000001</v>
      </c>
      <c r="AE29" s="12">
        <f t="shared" si="25"/>
        <v>0</v>
      </c>
      <c r="AF29" s="12">
        <f t="shared" si="25"/>
        <v>0</v>
      </c>
      <c r="AG29" s="12">
        <f t="shared" si="25"/>
        <v>0</v>
      </c>
      <c r="AH29" s="12">
        <f t="shared" si="25"/>
        <v>0</v>
      </c>
      <c r="AI29" s="12">
        <f t="shared" si="25"/>
        <v>0</v>
      </c>
      <c r="AJ29" s="12">
        <f t="shared" si="25"/>
        <v>0</v>
      </c>
      <c r="AK29" s="12">
        <f t="shared" ref="AK29" si="26">SUM(AK30:AK31)</f>
        <v>0</v>
      </c>
      <c r="AL29" s="12">
        <f t="shared" ref="AL29" si="27">SUM(AL30:AL31)</f>
        <v>0</v>
      </c>
      <c r="AM29" s="12">
        <f t="shared" si="25"/>
        <v>0</v>
      </c>
      <c r="AN29" s="12">
        <f t="shared" si="25"/>
        <v>0</v>
      </c>
      <c r="AO29" s="12">
        <f t="shared" ref="AO29" si="28">SUM(AO30:AO31)</f>
        <v>0</v>
      </c>
      <c r="AP29" s="12">
        <f t="shared" ref="AP29" si="29">SUM(AP30:AP31)</f>
        <v>0</v>
      </c>
      <c r="AQ29" s="12">
        <f t="shared" si="25"/>
        <v>163.50996000000001</v>
      </c>
      <c r="AR29" s="12">
        <f t="shared" si="25"/>
        <v>8.7271231833333331</v>
      </c>
      <c r="AS29" s="12">
        <f t="shared" si="25"/>
        <v>0</v>
      </c>
      <c r="AT29" s="12">
        <f t="shared" si="25"/>
        <v>162.37033400000001</v>
      </c>
      <c r="AU29" s="12">
        <f t="shared" si="25"/>
        <v>0</v>
      </c>
      <c r="AV29" s="12">
        <f t="shared" si="25"/>
        <v>0</v>
      </c>
      <c r="AW29" s="12">
        <f t="shared" si="25"/>
        <v>0</v>
      </c>
      <c r="AX29" s="12">
        <f t="shared" si="25"/>
        <v>0</v>
      </c>
      <c r="AY29" s="12">
        <f t="shared" si="25"/>
        <v>0</v>
      </c>
      <c r="AZ29" s="12">
        <f t="shared" si="25"/>
        <v>0</v>
      </c>
      <c r="BA29" s="12">
        <f t="shared" si="13"/>
        <v>163.50996000000001</v>
      </c>
      <c r="BB29" s="12">
        <f t="shared" si="14"/>
        <v>171.09745718333335</v>
      </c>
      <c r="BC29" s="12" t="s">
        <v>102</v>
      </c>
    </row>
    <row r="30" spans="1:88" ht="36.75" customHeight="1" x14ac:dyDescent="0.25">
      <c r="A30" s="24" t="s">
        <v>264</v>
      </c>
      <c r="B30" s="25" t="s">
        <v>269</v>
      </c>
      <c r="C30" s="32" t="s">
        <v>205</v>
      </c>
      <c r="D30" s="23" t="s">
        <v>102</v>
      </c>
      <c r="E30" s="23">
        <v>2019</v>
      </c>
      <c r="F30" s="23">
        <v>2020</v>
      </c>
      <c r="G30" s="23">
        <v>2021</v>
      </c>
      <c r="H30" s="12" t="s">
        <v>102</v>
      </c>
      <c r="I30" s="12" t="str">
        <f t="shared" ref="I30:I43" si="30">H30</f>
        <v>нд</v>
      </c>
      <c r="J30" s="12">
        <v>0</v>
      </c>
      <c r="K30" s="12">
        <v>170.75996000000001</v>
      </c>
      <c r="L30" s="12">
        <v>0</v>
      </c>
      <c r="M30" s="12">
        <f>K30</f>
        <v>170.75996000000001</v>
      </c>
      <c r="N30" s="12">
        <v>0</v>
      </c>
      <c r="O30" s="12">
        <v>0</v>
      </c>
      <c r="P30" s="9">
        <f>R30</f>
        <v>170.75996599999999</v>
      </c>
      <c r="Q30" s="9">
        <f>L30</f>
        <v>0</v>
      </c>
      <c r="R30" s="9">
        <v>170.75996599999999</v>
      </c>
      <c r="S30" s="9">
        <f>N30</f>
        <v>0</v>
      </c>
      <c r="T30" s="9">
        <f>O30</f>
        <v>0</v>
      </c>
      <c r="U30" s="12">
        <v>0</v>
      </c>
      <c r="V30" s="12">
        <v>0</v>
      </c>
      <c r="W30" s="12">
        <v>0</v>
      </c>
      <c r="X30" s="12">
        <v>163.50996000000001</v>
      </c>
      <c r="Y30" s="12">
        <v>0</v>
      </c>
      <c r="Z30" s="12">
        <v>170.32583299999999</v>
      </c>
      <c r="AA30" s="12">
        <v>0</v>
      </c>
      <c r="AB30" s="12">
        <v>0</v>
      </c>
      <c r="AC30" s="12">
        <v>0</v>
      </c>
      <c r="AD30" s="12">
        <v>162.37033400000001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163.50996000000001</v>
      </c>
      <c r="AR30" s="12">
        <v>7.9551119999999997</v>
      </c>
      <c r="AS30" s="12">
        <v>0</v>
      </c>
      <c r="AT30" s="12">
        <v>162.37033400000001</v>
      </c>
      <c r="AU30" s="12">
        <f>AU55+AU97+AU100+AU101+AU102</f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f t="shared" si="13"/>
        <v>163.50996000000001</v>
      </c>
      <c r="BB30" s="12">
        <f t="shared" si="14"/>
        <v>170.325446</v>
      </c>
      <c r="BC30" s="29" t="s">
        <v>126</v>
      </c>
      <c r="BD30" s="16"/>
    </row>
    <row r="31" spans="1:88" ht="48.75" customHeight="1" x14ac:dyDescent="0.25">
      <c r="A31" s="62" t="s">
        <v>265</v>
      </c>
      <c r="B31" s="63" t="s">
        <v>256</v>
      </c>
      <c r="C31" s="62" t="s">
        <v>257</v>
      </c>
      <c r="D31" s="23" t="s">
        <v>102</v>
      </c>
      <c r="E31" s="23">
        <v>2020</v>
      </c>
      <c r="F31" s="23" t="s">
        <v>102</v>
      </c>
      <c r="G31" s="23">
        <v>2020</v>
      </c>
      <c r="H31" s="12" t="s">
        <v>102</v>
      </c>
      <c r="I31" s="38" t="s">
        <v>102</v>
      </c>
      <c r="J31" s="38">
        <v>0</v>
      </c>
      <c r="K31" s="12" t="s">
        <v>102</v>
      </c>
      <c r="L31" s="12" t="s">
        <v>102</v>
      </c>
      <c r="M31" s="12" t="s">
        <v>102</v>
      </c>
      <c r="N31" s="12" t="s">
        <v>102</v>
      </c>
      <c r="O31" s="12" t="s">
        <v>102</v>
      </c>
      <c r="P31" s="12">
        <f>R31</f>
        <v>0.77201118300000005</v>
      </c>
      <c r="Q31" s="12">
        <v>0</v>
      </c>
      <c r="R31" s="12">
        <v>0.77201118300000005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f>P31</f>
        <v>0.77201118300000005</v>
      </c>
      <c r="AA31" s="12">
        <v>0</v>
      </c>
      <c r="AB31" s="12">
        <v>0</v>
      </c>
      <c r="AC31" s="12">
        <v>0</v>
      </c>
      <c r="AD31" s="12">
        <f>T31</f>
        <v>0</v>
      </c>
      <c r="AE31" s="12">
        <v>0</v>
      </c>
      <c r="AF31" s="12">
        <v>0</v>
      </c>
      <c r="AG31" s="12">
        <f>AE31</f>
        <v>0</v>
      </c>
      <c r="AH31" s="12">
        <f>AF31</f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 t="s">
        <v>102</v>
      </c>
      <c r="AR31" s="64">
        <v>0.77201118333333296</v>
      </c>
      <c r="AS31" s="12">
        <v>0</v>
      </c>
      <c r="AT31" s="12">
        <v>0</v>
      </c>
      <c r="AU31" s="12">
        <v>0</v>
      </c>
      <c r="AV31" s="12">
        <f>AU31</f>
        <v>0</v>
      </c>
      <c r="AW31" s="12">
        <v>0</v>
      </c>
      <c r="AX31" s="12">
        <v>0</v>
      </c>
      <c r="AY31" s="12">
        <v>0</v>
      </c>
      <c r="AZ31" s="12">
        <v>0</v>
      </c>
      <c r="BA31" s="12" t="e">
        <f t="shared" si="13"/>
        <v>#VALUE!</v>
      </c>
      <c r="BB31" s="12">
        <f t="shared" si="14"/>
        <v>0.77201118333333296</v>
      </c>
      <c r="BC31" s="29" t="s">
        <v>126</v>
      </c>
    </row>
    <row r="32" spans="1:88" ht="31.5" x14ac:dyDescent="0.25">
      <c r="A32" s="21" t="s">
        <v>31</v>
      </c>
      <c r="B32" s="22" t="s">
        <v>32</v>
      </c>
      <c r="C32" s="31" t="s">
        <v>102</v>
      </c>
      <c r="D32" s="23" t="s">
        <v>102</v>
      </c>
      <c r="E32" s="12" t="s">
        <v>102</v>
      </c>
      <c r="F32" s="12" t="s">
        <v>102</v>
      </c>
      <c r="G32" s="12" t="s">
        <v>102</v>
      </c>
      <c r="H32" s="12">
        <v>0</v>
      </c>
      <c r="I32" s="12">
        <f t="shared" si="30"/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9">
        <f t="shared" ref="P32:P43" si="31">K32</f>
        <v>0</v>
      </c>
      <c r="Q32" s="9">
        <f t="shared" ref="Q32:Q43" si="32">L32</f>
        <v>0</v>
      </c>
      <c r="R32" s="9">
        <f t="shared" ref="R32:R43" si="33">M32</f>
        <v>0</v>
      </c>
      <c r="S32" s="9">
        <f t="shared" ref="S32:S43" si="34">N32</f>
        <v>0</v>
      </c>
      <c r="T32" s="9">
        <f t="shared" ref="T32:T43" si="35">O32</f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f t="shared" ref="AR32:AR89" si="36">AQ32</f>
        <v>0</v>
      </c>
      <c r="AS32" s="12">
        <v>0</v>
      </c>
      <c r="AT32" s="12">
        <f t="shared" ref="AT32:AT89" si="37">AS32</f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f t="shared" si="13"/>
        <v>0</v>
      </c>
      <c r="BB32" s="12">
        <f t="shared" si="14"/>
        <v>0</v>
      </c>
      <c r="BC32" s="12" t="s">
        <v>102</v>
      </c>
    </row>
    <row r="33" spans="1:56" ht="31.5" hidden="1" customHeight="1" x14ac:dyDescent="0.25">
      <c r="A33" s="21" t="s">
        <v>33</v>
      </c>
      <c r="B33" s="22" t="s">
        <v>34</v>
      </c>
      <c r="C33" s="31" t="s">
        <v>102</v>
      </c>
      <c r="D33" s="23" t="s">
        <v>102</v>
      </c>
      <c r="E33" s="12" t="s">
        <v>102</v>
      </c>
      <c r="F33" s="12" t="s">
        <v>102</v>
      </c>
      <c r="G33" s="12" t="s">
        <v>102</v>
      </c>
      <c r="H33" s="12">
        <v>0</v>
      </c>
      <c r="I33" s="12">
        <f t="shared" si="30"/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9">
        <f t="shared" si="31"/>
        <v>0</v>
      </c>
      <c r="Q33" s="9">
        <f t="shared" si="32"/>
        <v>0</v>
      </c>
      <c r="R33" s="9">
        <f t="shared" si="33"/>
        <v>0</v>
      </c>
      <c r="S33" s="9">
        <f t="shared" si="34"/>
        <v>0</v>
      </c>
      <c r="T33" s="9">
        <f t="shared" si="35"/>
        <v>0</v>
      </c>
      <c r="U33" s="12">
        <v>0</v>
      </c>
      <c r="V33" s="12">
        <v>0</v>
      </c>
      <c r="W33" s="12">
        <v>0</v>
      </c>
      <c r="X33" s="12">
        <v>0</v>
      </c>
      <c r="Y33" s="12"/>
      <c r="Z33" s="12"/>
      <c r="AA33" s="12">
        <v>0</v>
      </c>
      <c r="AB33" s="12">
        <v>0</v>
      </c>
      <c r="AC33" s="12"/>
      <c r="AD33" s="12"/>
      <c r="AE33" s="12">
        <v>0</v>
      </c>
      <c r="AF33" s="12">
        <v>0</v>
      </c>
      <c r="AG33" s="12"/>
      <c r="AH33" s="12"/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f t="shared" si="36"/>
        <v>0</v>
      </c>
      <c r="AS33" s="12">
        <v>0</v>
      </c>
      <c r="AT33" s="12">
        <f t="shared" si="37"/>
        <v>0</v>
      </c>
      <c r="AU33" s="12">
        <v>0</v>
      </c>
      <c r="AV33" s="12">
        <f>AV34+AV39+AV42+AV52</f>
        <v>1817.3615434847104</v>
      </c>
      <c r="AW33" s="12">
        <v>0</v>
      </c>
      <c r="AX33" s="12">
        <v>0</v>
      </c>
      <c r="AY33" s="12">
        <v>0</v>
      </c>
      <c r="AZ33" s="12">
        <v>0</v>
      </c>
      <c r="BA33" s="12">
        <f t="shared" si="13"/>
        <v>0</v>
      </c>
      <c r="BB33" s="12">
        <f t="shared" si="14"/>
        <v>1817.3615434847104</v>
      </c>
      <c r="BC33" s="12" t="s">
        <v>102</v>
      </c>
    </row>
    <row r="34" spans="1:56" ht="31.5" hidden="1" customHeight="1" x14ac:dyDescent="0.25">
      <c r="A34" s="21" t="s">
        <v>35</v>
      </c>
      <c r="B34" s="22" t="s">
        <v>36</v>
      </c>
      <c r="C34" s="31" t="s">
        <v>102</v>
      </c>
      <c r="D34" s="23" t="s">
        <v>102</v>
      </c>
      <c r="E34" s="12" t="s">
        <v>102</v>
      </c>
      <c r="F34" s="12" t="s">
        <v>102</v>
      </c>
      <c r="G34" s="12" t="s">
        <v>102</v>
      </c>
      <c r="H34" s="12">
        <v>0</v>
      </c>
      <c r="I34" s="12">
        <f t="shared" si="30"/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9">
        <f t="shared" si="31"/>
        <v>0</v>
      </c>
      <c r="Q34" s="9">
        <f t="shared" si="32"/>
        <v>0</v>
      </c>
      <c r="R34" s="9">
        <f t="shared" si="33"/>
        <v>0</v>
      </c>
      <c r="S34" s="9">
        <f t="shared" si="34"/>
        <v>0</v>
      </c>
      <c r="T34" s="9">
        <f t="shared" si="35"/>
        <v>0</v>
      </c>
      <c r="U34" s="12">
        <v>0</v>
      </c>
      <c r="V34" s="12">
        <v>0</v>
      </c>
      <c r="W34" s="12">
        <v>0</v>
      </c>
      <c r="X34" s="12">
        <v>0</v>
      </c>
      <c r="Y34" s="12"/>
      <c r="Z34" s="12"/>
      <c r="AA34" s="12">
        <v>0</v>
      </c>
      <c r="AB34" s="12">
        <v>0</v>
      </c>
      <c r="AC34" s="12"/>
      <c r="AD34" s="12"/>
      <c r="AE34" s="12">
        <v>0</v>
      </c>
      <c r="AF34" s="12">
        <v>0</v>
      </c>
      <c r="AG34" s="12"/>
      <c r="AH34" s="12"/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f t="shared" si="36"/>
        <v>0</v>
      </c>
      <c r="AS34" s="12">
        <v>0</v>
      </c>
      <c r="AT34" s="12">
        <f t="shared" si="37"/>
        <v>0</v>
      </c>
      <c r="AU34" s="12">
        <v>0</v>
      </c>
      <c r="AV34" s="12">
        <f>AV35+AV40+AV43+AV53</f>
        <v>732.72670339174135</v>
      </c>
      <c r="AW34" s="12">
        <v>0</v>
      </c>
      <c r="AX34" s="12">
        <v>0</v>
      </c>
      <c r="AY34" s="12">
        <v>0</v>
      </c>
      <c r="AZ34" s="12">
        <v>0</v>
      </c>
      <c r="BA34" s="12">
        <f t="shared" si="13"/>
        <v>0</v>
      </c>
      <c r="BB34" s="12">
        <f t="shared" si="14"/>
        <v>732.72670339174135</v>
      </c>
      <c r="BC34" s="12" t="s">
        <v>102</v>
      </c>
    </row>
    <row r="35" spans="1:56" ht="31.5" x14ac:dyDescent="0.25">
      <c r="A35" s="21" t="s">
        <v>37</v>
      </c>
      <c r="B35" s="22" t="s">
        <v>38</v>
      </c>
      <c r="C35" s="31" t="s">
        <v>102</v>
      </c>
      <c r="D35" s="23" t="s">
        <v>102</v>
      </c>
      <c r="E35" s="12" t="s">
        <v>102</v>
      </c>
      <c r="F35" s="12" t="s">
        <v>102</v>
      </c>
      <c r="G35" s="12" t="s">
        <v>102</v>
      </c>
      <c r="H35" s="12">
        <v>0</v>
      </c>
      <c r="I35" s="12">
        <f t="shared" si="30"/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9">
        <f t="shared" si="31"/>
        <v>0</v>
      </c>
      <c r="Q35" s="9">
        <f t="shared" si="32"/>
        <v>0</v>
      </c>
      <c r="R35" s="9">
        <f t="shared" si="33"/>
        <v>0</v>
      </c>
      <c r="S35" s="9">
        <f t="shared" si="34"/>
        <v>0</v>
      </c>
      <c r="T35" s="9">
        <f t="shared" si="35"/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f t="shared" si="36"/>
        <v>0</v>
      </c>
      <c r="AS35" s="12">
        <v>0</v>
      </c>
      <c r="AT35" s="12">
        <f t="shared" si="37"/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f t="shared" si="13"/>
        <v>0</v>
      </c>
      <c r="BB35" s="12">
        <f t="shared" si="14"/>
        <v>0</v>
      </c>
      <c r="BC35" s="12" t="s">
        <v>102</v>
      </c>
    </row>
    <row r="36" spans="1:56" ht="31.5" hidden="1" customHeight="1" x14ac:dyDescent="0.25">
      <c r="A36" s="21" t="s">
        <v>39</v>
      </c>
      <c r="B36" s="22" t="s">
        <v>40</v>
      </c>
      <c r="C36" s="31" t="s">
        <v>102</v>
      </c>
      <c r="D36" s="23" t="s">
        <v>102</v>
      </c>
      <c r="E36" s="12" t="s">
        <v>102</v>
      </c>
      <c r="F36" s="12" t="s">
        <v>102</v>
      </c>
      <c r="G36" s="12" t="s">
        <v>102</v>
      </c>
      <c r="H36" s="12">
        <v>0</v>
      </c>
      <c r="I36" s="12">
        <f t="shared" si="30"/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9">
        <f t="shared" si="31"/>
        <v>0</v>
      </c>
      <c r="Q36" s="9">
        <f t="shared" si="32"/>
        <v>0</v>
      </c>
      <c r="R36" s="9">
        <f t="shared" si="33"/>
        <v>0</v>
      </c>
      <c r="S36" s="9">
        <f t="shared" si="34"/>
        <v>0</v>
      </c>
      <c r="T36" s="9">
        <f t="shared" si="35"/>
        <v>0</v>
      </c>
      <c r="U36" s="12">
        <v>0</v>
      </c>
      <c r="V36" s="12">
        <v>0</v>
      </c>
      <c r="W36" s="12">
        <v>0</v>
      </c>
      <c r="X36" s="12">
        <v>0</v>
      </c>
      <c r="Y36" s="12"/>
      <c r="Z36" s="12"/>
      <c r="AA36" s="12">
        <v>0</v>
      </c>
      <c r="AB36" s="12">
        <v>0</v>
      </c>
      <c r="AC36" s="12"/>
      <c r="AD36" s="12"/>
      <c r="AE36" s="12">
        <v>0</v>
      </c>
      <c r="AF36" s="12">
        <v>0</v>
      </c>
      <c r="AG36" s="12"/>
      <c r="AH36" s="12"/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f t="shared" si="36"/>
        <v>0</v>
      </c>
      <c r="AS36" s="12">
        <v>0</v>
      </c>
      <c r="AT36" s="12">
        <f t="shared" si="37"/>
        <v>0</v>
      </c>
      <c r="AU36" s="12">
        <v>0</v>
      </c>
      <c r="AV36" s="12">
        <f>AV37+AV42+AV45+AV55</f>
        <v>1215.9955609469944</v>
      </c>
      <c r="AW36" s="12">
        <v>0</v>
      </c>
      <c r="AX36" s="12">
        <v>0</v>
      </c>
      <c r="AY36" s="12">
        <v>0</v>
      </c>
      <c r="AZ36" s="12">
        <v>0</v>
      </c>
      <c r="BA36" s="12">
        <f t="shared" si="13"/>
        <v>0</v>
      </c>
      <c r="BB36" s="12">
        <f t="shared" si="14"/>
        <v>1215.9955609469944</v>
      </c>
      <c r="BC36" s="12" t="s">
        <v>102</v>
      </c>
    </row>
    <row r="37" spans="1:56" ht="57" hidden="1" customHeight="1" x14ac:dyDescent="0.25">
      <c r="A37" s="21" t="s">
        <v>39</v>
      </c>
      <c r="B37" s="22" t="s">
        <v>41</v>
      </c>
      <c r="C37" s="31" t="s">
        <v>102</v>
      </c>
      <c r="D37" s="23" t="s">
        <v>102</v>
      </c>
      <c r="E37" s="12" t="s">
        <v>102</v>
      </c>
      <c r="F37" s="12" t="s">
        <v>102</v>
      </c>
      <c r="G37" s="12" t="s">
        <v>102</v>
      </c>
      <c r="H37" s="12">
        <v>0</v>
      </c>
      <c r="I37" s="12">
        <f t="shared" si="30"/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9">
        <f t="shared" si="31"/>
        <v>0</v>
      </c>
      <c r="Q37" s="9">
        <f t="shared" si="32"/>
        <v>0</v>
      </c>
      <c r="R37" s="9">
        <f t="shared" si="33"/>
        <v>0</v>
      </c>
      <c r="S37" s="9">
        <f t="shared" si="34"/>
        <v>0</v>
      </c>
      <c r="T37" s="9">
        <f t="shared" si="35"/>
        <v>0</v>
      </c>
      <c r="U37" s="12">
        <v>0</v>
      </c>
      <c r="V37" s="12">
        <v>0</v>
      </c>
      <c r="W37" s="12">
        <v>0</v>
      </c>
      <c r="X37" s="12">
        <v>0</v>
      </c>
      <c r="Y37" s="12"/>
      <c r="Z37" s="12"/>
      <c r="AA37" s="12">
        <v>0</v>
      </c>
      <c r="AB37" s="12">
        <v>0</v>
      </c>
      <c r="AC37" s="12"/>
      <c r="AD37" s="12"/>
      <c r="AE37" s="12">
        <v>0</v>
      </c>
      <c r="AF37" s="12">
        <v>0</v>
      </c>
      <c r="AG37" s="12"/>
      <c r="AH37" s="12"/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f t="shared" si="36"/>
        <v>0</v>
      </c>
      <c r="AS37" s="12">
        <v>0</v>
      </c>
      <c r="AT37" s="12">
        <f t="shared" si="37"/>
        <v>0</v>
      </c>
      <c r="AU37" s="12">
        <v>0</v>
      </c>
      <c r="AV37" s="12">
        <f>AV38+AV43+AV46+AV56</f>
        <v>863.37741778055465</v>
      </c>
      <c r="AW37" s="12">
        <v>0</v>
      </c>
      <c r="AX37" s="12">
        <v>0</v>
      </c>
      <c r="AY37" s="12">
        <v>0</v>
      </c>
      <c r="AZ37" s="12">
        <v>0</v>
      </c>
      <c r="BA37" s="12">
        <f t="shared" si="13"/>
        <v>0</v>
      </c>
      <c r="BB37" s="12">
        <f t="shared" si="14"/>
        <v>863.37741778055465</v>
      </c>
      <c r="BC37" s="12" t="s">
        <v>102</v>
      </c>
    </row>
    <row r="38" spans="1:56" ht="53.25" hidden="1" customHeight="1" x14ac:dyDescent="0.25">
      <c r="A38" s="21" t="s">
        <v>39</v>
      </c>
      <c r="B38" s="22" t="s">
        <v>42</v>
      </c>
      <c r="C38" s="31" t="s">
        <v>102</v>
      </c>
      <c r="D38" s="23" t="s">
        <v>102</v>
      </c>
      <c r="E38" s="12" t="s">
        <v>102</v>
      </c>
      <c r="F38" s="12" t="s">
        <v>102</v>
      </c>
      <c r="G38" s="12" t="s">
        <v>102</v>
      </c>
      <c r="H38" s="12">
        <v>0</v>
      </c>
      <c r="I38" s="12">
        <f t="shared" si="30"/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9">
        <f t="shared" si="31"/>
        <v>0</v>
      </c>
      <c r="Q38" s="9">
        <f t="shared" si="32"/>
        <v>0</v>
      </c>
      <c r="R38" s="9">
        <f t="shared" si="33"/>
        <v>0</v>
      </c>
      <c r="S38" s="9">
        <f t="shared" si="34"/>
        <v>0</v>
      </c>
      <c r="T38" s="9">
        <f t="shared" si="35"/>
        <v>0</v>
      </c>
      <c r="U38" s="12">
        <v>0</v>
      </c>
      <c r="V38" s="12">
        <v>0</v>
      </c>
      <c r="W38" s="12">
        <v>0</v>
      </c>
      <c r="X38" s="12">
        <v>0</v>
      </c>
      <c r="Y38" s="12"/>
      <c r="Z38" s="12"/>
      <c r="AA38" s="12">
        <v>0</v>
      </c>
      <c r="AB38" s="12">
        <v>0</v>
      </c>
      <c r="AC38" s="12"/>
      <c r="AD38" s="12"/>
      <c r="AE38" s="12">
        <v>0</v>
      </c>
      <c r="AF38" s="12">
        <v>0</v>
      </c>
      <c r="AG38" s="12"/>
      <c r="AH38" s="12"/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f t="shared" si="36"/>
        <v>0</v>
      </c>
      <c r="AS38" s="12">
        <v>0</v>
      </c>
      <c r="AT38" s="12">
        <f t="shared" si="37"/>
        <v>0</v>
      </c>
      <c r="AU38" s="12">
        <v>0</v>
      </c>
      <c r="AV38" s="12">
        <f>AV39+AV44+AV47+AV57</f>
        <v>705.23628633287944</v>
      </c>
      <c r="AW38" s="12">
        <v>0</v>
      </c>
      <c r="AX38" s="12">
        <v>0</v>
      </c>
      <c r="AY38" s="12">
        <v>0</v>
      </c>
      <c r="AZ38" s="12">
        <v>0</v>
      </c>
      <c r="BA38" s="12">
        <f t="shared" si="13"/>
        <v>0</v>
      </c>
      <c r="BB38" s="12">
        <f t="shared" si="14"/>
        <v>705.23628633287944</v>
      </c>
      <c r="BC38" s="12" t="s">
        <v>102</v>
      </c>
    </row>
    <row r="39" spans="1:56" ht="55.5" hidden="1" customHeight="1" x14ac:dyDescent="0.25">
      <c r="A39" s="21" t="s">
        <v>39</v>
      </c>
      <c r="B39" s="22" t="s">
        <v>43</v>
      </c>
      <c r="C39" s="31" t="s">
        <v>102</v>
      </c>
      <c r="D39" s="23" t="s">
        <v>102</v>
      </c>
      <c r="E39" s="12" t="s">
        <v>102</v>
      </c>
      <c r="F39" s="12" t="s">
        <v>102</v>
      </c>
      <c r="G39" s="12" t="s">
        <v>102</v>
      </c>
      <c r="H39" s="12">
        <v>0</v>
      </c>
      <c r="I39" s="12">
        <f t="shared" si="30"/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9">
        <f t="shared" si="31"/>
        <v>0</v>
      </c>
      <c r="Q39" s="9">
        <f t="shared" si="32"/>
        <v>0</v>
      </c>
      <c r="R39" s="9">
        <f t="shared" si="33"/>
        <v>0</v>
      </c>
      <c r="S39" s="9">
        <f t="shared" si="34"/>
        <v>0</v>
      </c>
      <c r="T39" s="9">
        <f t="shared" si="35"/>
        <v>0</v>
      </c>
      <c r="U39" s="12">
        <v>0</v>
      </c>
      <c r="V39" s="12">
        <v>0</v>
      </c>
      <c r="W39" s="12">
        <v>0</v>
      </c>
      <c r="X39" s="12">
        <v>0</v>
      </c>
      <c r="Y39" s="12"/>
      <c r="Z39" s="12"/>
      <c r="AA39" s="12">
        <v>0</v>
      </c>
      <c r="AB39" s="12">
        <v>0</v>
      </c>
      <c r="AC39" s="12"/>
      <c r="AD39" s="12"/>
      <c r="AE39" s="12">
        <v>0</v>
      </c>
      <c r="AF39" s="12">
        <v>0</v>
      </c>
      <c r="AG39" s="12"/>
      <c r="AH39" s="12"/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f t="shared" si="36"/>
        <v>0</v>
      </c>
      <c r="AS39" s="12">
        <v>0</v>
      </c>
      <c r="AT39" s="12">
        <f t="shared" si="37"/>
        <v>0</v>
      </c>
      <c r="AU39" s="12">
        <v>0</v>
      </c>
      <c r="AV39" s="12">
        <f>AV40+AV45+AV49+AV58</f>
        <v>705.23628633287944</v>
      </c>
      <c r="AW39" s="12">
        <v>0</v>
      </c>
      <c r="AX39" s="12">
        <v>0</v>
      </c>
      <c r="AY39" s="12">
        <v>0</v>
      </c>
      <c r="AZ39" s="12">
        <v>0</v>
      </c>
      <c r="BA39" s="12">
        <f t="shared" si="13"/>
        <v>0</v>
      </c>
      <c r="BB39" s="12">
        <f t="shared" si="14"/>
        <v>705.23628633287944</v>
      </c>
      <c r="BC39" s="12" t="s">
        <v>102</v>
      </c>
    </row>
    <row r="40" spans="1:56" ht="31.5" hidden="1" customHeight="1" x14ac:dyDescent="0.25">
      <c r="A40" s="21" t="s">
        <v>44</v>
      </c>
      <c r="B40" s="22" t="s">
        <v>40</v>
      </c>
      <c r="C40" s="31" t="s">
        <v>102</v>
      </c>
      <c r="D40" s="23" t="s">
        <v>102</v>
      </c>
      <c r="E40" s="12" t="s">
        <v>102</v>
      </c>
      <c r="F40" s="12" t="s">
        <v>102</v>
      </c>
      <c r="G40" s="12" t="s">
        <v>102</v>
      </c>
      <c r="H40" s="12">
        <v>0</v>
      </c>
      <c r="I40" s="12">
        <f t="shared" si="30"/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9">
        <f t="shared" si="31"/>
        <v>0</v>
      </c>
      <c r="Q40" s="9">
        <f t="shared" si="32"/>
        <v>0</v>
      </c>
      <c r="R40" s="9">
        <f t="shared" si="33"/>
        <v>0</v>
      </c>
      <c r="S40" s="9">
        <f t="shared" si="34"/>
        <v>0</v>
      </c>
      <c r="T40" s="9">
        <f t="shared" si="35"/>
        <v>0</v>
      </c>
      <c r="U40" s="12">
        <v>0</v>
      </c>
      <c r="V40" s="12">
        <v>0</v>
      </c>
      <c r="W40" s="12">
        <v>0</v>
      </c>
      <c r="X40" s="12">
        <v>0</v>
      </c>
      <c r="Y40" s="12"/>
      <c r="Z40" s="12"/>
      <c r="AA40" s="12">
        <v>0</v>
      </c>
      <c r="AB40" s="12">
        <v>0</v>
      </c>
      <c r="AC40" s="12"/>
      <c r="AD40" s="12"/>
      <c r="AE40" s="12">
        <v>0</v>
      </c>
      <c r="AF40" s="12">
        <v>0</v>
      </c>
      <c r="AG40" s="12"/>
      <c r="AH40" s="12"/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f t="shared" si="36"/>
        <v>0</v>
      </c>
      <c r="AS40" s="12">
        <v>0</v>
      </c>
      <c r="AT40" s="12">
        <f t="shared" si="37"/>
        <v>0</v>
      </c>
      <c r="AU40" s="12">
        <v>0</v>
      </c>
      <c r="AV40" s="12">
        <f>AV41+AV46+AV50+AV59</f>
        <v>574.58557194406615</v>
      </c>
      <c r="AW40" s="12">
        <v>0</v>
      </c>
      <c r="AX40" s="12">
        <v>0</v>
      </c>
      <c r="AY40" s="12">
        <v>0</v>
      </c>
      <c r="AZ40" s="12">
        <v>0</v>
      </c>
      <c r="BA40" s="12">
        <f t="shared" si="13"/>
        <v>0</v>
      </c>
      <c r="BB40" s="12">
        <f t="shared" si="14"/>
        <v>574.58557194406615</v>
      </c>
      <c r="BC40" s="12" t="s">
        <v>102</v>
      </c>
    </row>
    <row r="41" spans="1:56" ht="56.25" hidden="1" customHeight="1" x14ac:dyDescent="0.25">
      <c r="A41" s="21" t="s">
        <v>44</v>
      </c>
      <c r="B41" s="22" t="s">
        <v>41</v>
      </c>
      <c r="C41" s="31" t="s">
        <v>102</v>
      </c>
      <c r="D41" s="23" t="s">
        <v>102</v>
      </c>
      <c r="E41" s="12" t="s">
        <v>102</v>
      </c>
      <c r="F41" s="12" t="s">
        <v>102</v>
      </c>
      <c r="G41" s="12" t="s">
        <v>102</v>
      </c>
      <c r="H41" s="12">
        <v>0</v>
      </c>
      <c r="I41" s="12">
        <f t="shared" si="30"/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9">
        <f t="shared" si="31"/>
        <v>0</v>
      </c>
      <c r="Q41" s="9">
        <f t="shared" si="32"/>
        <v>0</v>
      </c>
      <c r="R41" s="9">
        <f t="shared" si="33"/>
        <v>0</v>
      </c>
      <c r="S41" s="9">
        <f t="shared" si="34"/>
        <v>0</v>
      </c>
      <c r="T41" s="9">
        <f t="shared" si="35"/>
        <v>0</v>
      </c>
      <c r="U41" s="12">
        <v>0</v>
      </c>
      <c r="V41" s="12">
        <v>0</v>
      </c>
      <c r="W41" s="12">
        <v>0</v>
      </c>
      <c r="X41" s="12">
        <v>0</v>
      </c>
      <c r="Y41" s="12"/>
      <c r="Z41" s="12"/>
      <c r="AA41" s="12">
        <v>0</v>
      </c>
      <c r="AB41" s="12">
        <v>0</v>
      </c>
      <c r="AC41" s="12"/>
      <c r="AD41" s="12"/>
      <c r="AE41" s="12">
        <v>0</v>
      </c>
      <c r="AF41" s="12">
        <v>0</v>
      </c>
      <c r="AG41" s="12"/>
      <c r="AH41" s="12"/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f t="shared" si="36"/>
        <v>0</v>
      </c>
      <c r="AS41" s="12">
        <v>0</v>
      </c>
      <c r="AT41" s="12">
        <f t="shared" si="37"/>
        <v>0</v>
      </c>
      <c r="AU41" s="12">
        <v>0</v>
      </c>
      <c r="AV41" s="12">
        <f>AV42+AV47+AV51+AV60</f>
        <v>443.9348575552529</v>
      </c>
      <c r="AW41" s="12">
        <v>0</v>
      </c>
      <c r="AX41" s="12">
        <v>0</v>
      </c>
      <c r="AY41" s="12">
        <v>0</v>
      </c>
      <c r="AZ41" s="12">
        <v>0</v>
      </c>
      <c r="BA41" s="12">
        <f t="shared" si="13"/>
        <v>0</v>
      </c>
      <c r="BB41" s="12">
        <f t="shared" si="14"/>
        <v>443.9348575552529</v>
      </c>
      <c r="BC41" s="12" t="s">
        <v>102</v>
      </c>
    </row>
    <row r="42" spans="1:56" ht="56.25" hidden="1" customHeight="1" x14ac:dyDescent="0.25">
      <c r="A42" s="21" t="s">
        <v>44</v>
      </c>
      <c r="B42" s="22" t="s">
        <v>42</v>
      </c>
      <c r="C42" s="31" t="s">
        <v>102</v>
      </c>
      <c r="D42" s="23" t="s">
        <v>102</v>
      </c>
      <c r="E42" s="12" t="s">
        <v>102</v>
      </c>
      <c r="F42" s="12" t="s">
        <v>102</v>
      </c>
      <c r="G42" s="12" t="s">
        <v>102</v>
      </c>
      <c r="H42" s="12">
        <v>0</v>
      </c>
      <c r="I42" s="12">
        <f t="shared" si="30"/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9">
        <f t="shared" si="31"/>
        <v>0</v>
      </c>
      <c r="Q42" s="9">
        <f t="shared" si="32"/>
        <v>0</v>
      </c>
      <c r="R42" s="9">
        <f t="shared" si="33"/>
        <v>0</v>
      </c>
      <c r="S42" s="9">
        <f t="shared" si="34"/>
        <v>0</v>
      </c>
      <c r="T42" s="9">
        <f t="shared" si="35"/>
        <v>0</v>
      </c>
      <c r="U42" s="12">
        <v>0</v>
      </c>
      <c r="V42" s="12">
        <v>0</v>
      </c>
      <c r="W42" s="12">
        <v>0</v>
      </c>
      <c r="X42" s="12">
        <v>0</v>
      </c>
      <c r="Y42" s="12"/>
      <c r="Z42" s="12"/>
      <c r="AA42" s="12">
        <v>0</v>
      </c>
      <c r="AB42" s="12">
        <v>0</v>
      </c>
      <c r="AC42" s="12"/>
      <c r="AD42" s="12"/>
      <c r="AE42" s="12">
        <v>0</v>
      </c>
      <c r="AF42" s="12">
        <v>0</v>
      </c>
      <c r="AG42" s="12"/>
      <c r="AH42" s="12"/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f t="shared" si="36"/>
        <v>0</v>
      </c>
      <c r="AS42" s="12">
        <v>0</v>
      </c>
      <c r="AT42" s="12">
        <f t="shared" si="37"/>
        <v>0</v>
      </c>
      <c r="AU42" s="12">
        <v>0</v>
      </c>
      <c r="AV42" s="12">
        <f>AV43+AV49+AV52+AV61</f>
        <v>352.61814316643967</v>
      </c>
      <c r="AW42" s="12">
        <v>0</v>
      </c>
      <c r="AX42" s="12">
        <v>0</v>
      </c>
      <c r="AY42" s="12">
        <v>0</v>
      </c>
      <c r="AZ42" s="12">
        <v>0</v>
      </c>
      <c r="BA42" s="12">
        <f t="shared" si="13"/>
        <v>0</v>
      </c>
      <c r="BB42" s="12">
        <f t="shared" si="14"/>
        <v>352.61814316643967</v>
      </c>
      <c r="BC42" s="12" t="s">
        <v>102</v>
      </c>
    </row>
    <row r="43" spans="1:56" ht="57" hidden="1" customHeight="1" x14ac:dyDescent="0.25">
      <c r="A43" s="21" t="s">
        <v>44</v>
      </c>
      <c r="B43" s="22" t="s">
        <v>45</v>
      </c>
      <c r="C43" s="31" t="s">
        <v>102</v>
      </c>
      <c r="D43" s="23" t="s">
        <v>102</v>
      </c>
      <c r="E43" s="12" t="s">
        <v>102</v>
      </c>
      <c r="F43" s="12" t="s">
        <v>102</v>
      </c>
      <c r="G43" s="12" t="s">
        <v>102</v>
      </c>
      <c r="H43" s="12">
        <v>0</v>
      </c>
      <c r="I43" s="12">
        <f t="shared" si="30"/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9">
        <f t="shared" si="31"/>
        <v>0</v>
      </c>
      <c r="Q43" s="9">
        <f t="shared" si="32"/>
        <v>0</v>
      </c>
      <c r="R43" s="9">
        <f t="shared" si="33"/>
        <v>0</v>
      </c>
      <c r="S43" s="9">
        <f t="shared" si="34"/>
        <v>0</v>
      </c>
      <c r="T43" s="9">
        <f t="shared" si="35"/>
        <v>0</v>
      </c>
      <c r="U43" s="12">
        <v>0</v>
      </c>
      <c r="V43" s="12">
        <v>0</v>
      </c>
      <c r="W43" s="12">
        <v>0</v>
      </c>
      <c r="X43" s="12">
        <v>0</v>
      </c>
      <c r="Y43" s="12"/>
      <c r="Z43" s="12"/>
      <c r="AA43" s="12">
        <v>0</v>
      </c>
      <c r="AB43" s="12">
        <v>0</v>
      </c>
      <c r="AC43" s="12"/>
      <c r="AD43" s="12"/>
      <c r="AE43" s="12">
        <v>0</v>
      </c>
      <c r="AF43" s="12">
        <v>0</v>
      </c>
      <c r="AG43" s="12"/>
      <c r="AH43" s="12"/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f t="shared" si="36"/>
        <v>0</v>
      </c>
      <c r="AS43" s="12">
        <v>0</v>
      </c>
      <c r="AT43" s="12">
        <f t="shared" si="37"/>
        <v>0</v>
      </c>
      <c r="AU43" s="12">
        <v>0</v>
      </c>
      <c r="AV43" s="12">
        <f>AV44+AV50+AV53+AV62</f>
        <v>158.14113144767518</v>
      </c>
      <c r="AW43" s="12">
        <v>0</v>
      </c>
      <c r="AX43" s="12">
        <v>0</v>
      </c>
      <c r="AY43" s="12">
        <v>0</v>
      </c>
      <c r="AZ43" s="12">
        <v>0</v>
      </c>
      <c r="BA43" s="12">
        <f t="shared" si="13"/>
        <v>0</v>
      </c>
      <c r="BB43" s="12">
        <f t="shared" si="14"/>
        <v>158.14113144767518</v>
      </c>
      <c r="BC43" s="12" t="s">
        <v>102</v>
      </c>
    </row>
    <row r="44" spans="1:56" ht="49.5" customHeight="1" x14ac:dyDescent="0.25">
      <c r="A44" s="21" t="s">
        <v>46</v>
      </c>
      <c r="B44" s="22" t="s">
        <v>47</v>
      </c>
      <c r="C44" s="31" t="s">
        <v>104</v>
      </c>
      <c r="D44" s="23" t="s">
        <v>102</v>
      </c>
      <c r="E44" s="12" t="s">
        <v>102</v>
      </c>
      <c r="F44" s="12" t="s">
        <v>102</v>
      </c>
      <c r="G44" s="12" t="s">
        <v>102</v>
      </c>
      <c r="H44" s="12">
        <f>SUM(H45,H47)</f>
        <v>0</v>
      </c>
      <c r="I44" s="12">
        <f t="shared" ref="I44:AZ44" si="38">SUM(I45,I47)</f>
        <v>0.63436494959999989</v>
      </c>
      <c r="J44" s="12">
        <f t="shared" si="38"/>
        <v>0</v>
      </c>
      <c r="K44" s="12">
        <f t="shared" si="38"/>
        <v>162.46199999999999</v>
      </c>
      <c r="L44" s="12">
        <f t="shared" si="38"/>
        <v>0</v>
      </c>
      <c r="M44" s="12">
        <f t="shared" si="38"/>
        <v>162.46199999999999</v>
      </c>
      <c r="N44" s="12">
        <f t="shared" si="38"/>
        <v>0</v>
      </c>
      <c r="O44" s="12">
        <f t="shared" si="38"/>
        <v>0</v>
      </c>
      <c r="P44" s="9">
        <f t="shared" si="38"/>
        <v>165.907599433043</v>
      </c>
      <c r="Q44" s="9">
        <f t="shared" si="38"/>
        <v>0</v>
      </c>
      <c r="R44" s="9">
        <f t="shared" si="38"/>
        <v>163.04397909304302</v>
      </c>
      <c r="S44" s="9">
        <f t="shared" si="38"/>
        <v>2.8636203400000002</v>
      </c>
      <c r="T44" s="9">
        <f t="shared" si="38"/>
        <v>0</v>
      </c>
      <c r="U44" s="12">
        <f t="shared" si="38"/>
        <v>0</v>
      </c>
      <c r="V44" s="12">
        <f t="shared" si="38"/>
        <v>0</v>
      </c>
      <c r="W44" s="12">
        <f t="shared" si="38"/>
        <v>0</v>
      </c>
      <c r="X44" s="12">
        <f>SUM(X45,X47)</f>
        <v>156.812367043693</v>
      </c>
      <c r="Y44" s="12">
        <f t="shared" si="38"/>
        <v>0.63436494960000001</v>
      </c>
      <c r="Z44" s="12">
        <f t="shared" si="38"/>
        <v>160.257599433043</v>
      </c>
      <c r="AA44" s="12">
        <f t="shared" si="38"/>
        <v>0</v>
      </c>
      <c r="AB44" s="12">
        <f t="shared" si="38"/>
        <v>96.512000000000015</v>
      </c>
      <c r="AC44" s="12">
        <f t="shared" si="38"/>
        <v>0</v>
      </c>
      <c r="AD44" s="12">
        <f t="shared" si="38"/>
        <v>96.512000000000015</v>
      </c>
      <c r="AE44" s="12">
        <f t="shared" si="38"/>
        <v>0</v>
      </c>
      <c r="AF44" s="12">
        <f t="shared" si="38"/>
        <v>0</v>
      </c>
      <c r="AG44" s="12">
        <f t="shared" si="38"/>
        <v>0</v>
      </c>
      <c r="AH44" s="12">
        <f t="shared" si="38"/>
        <v>0</v>
      </c>
      <c r="AI44" s="12">
        <f t="shared" si="38"/>
        <v>0</v>
      </c>
      <c r="AJ44" s="12">
        <f t="shared" si="38"/>
        <v>0</v>
      </c>
      <c r="AK44" s="12">
        <f t="shared" ref="AK44" si="39">SUM(AK45,AK47)</f>
        <v>0</v>
      </c>
      <c r="AL44" s="12">
        <f t="shared" ref="AL44" si="40">SUM(AL45,AL47)</f>
        <v>0</v>
      </c>
      <c r="AM44" s="12">
        <f t="shared" si="38"/>
        <v>0</v>
      </c>
      <c r="AN44" s="12">
        <f t="shared" si="38"/>
        <v>0</v>
      </c>
      <c r="AO44" s="12">
        <f t="shared" ref="AO44" si="41">SUM(AO45,AO47)</f>
        <v>0</v>
      </c>
      <c r="AP44" s="12">
        <f t="shared" ref="AP44" si="42">SUM(AP45,AP47)</f>
        <v>0</v>
      </c>
      <c r="AQ44" s="12">
        <f t="shared" si="38"/>
        <v>60.3</v>
      </c>
      <c r="AR44" s="12">
        <f t="shared" si="38"/>
        <v>63.745232389349994</v>
      </c>
      <c r="AS44" s="12">
        <f t="shared" si="38"/>
        <v>96.512367043693004</v>
      </c>
      <c r="AT44" s="12">
        <f t="shared" si="38"/>
        <v>96.512367043693004</v>
      </c>
      <c r="AU44" s="12">
        <f t="shared" si="38"/>
        <v>0</v>
      </c>
      <c r="AV44" s="12">
        <f t="shared" si="38"/>
        <v>0</v>
      </c>
      <c r="AW44" s="12">
        <f t="shared" si="38"/>
        <v>0</v>
      </c>
      <c r="AX44" s="12">
        <f t="shared" si="38"/>
        <v>0</v>
      </c>
      <c r="AY44" s="12">
        <f t="shared" si="38"/>
        <v>0</v>
      </c>
      <c r="AZ44" s="12">
        <f t="shared" si="38"/>
        <v>0</v>
      </c>
      <c r="BA44" s="12">
        <f t="shared" si="13"/>
        <v>156.812367043693</v>
      </c>
      <c r="BB44" s="12">
        <f t="shared" si="14"/>
        <v>160.257599433043</v>
      </c>
      <c r="BC44" s="12" t="s">
        <v>102</v>
      </c>
    </row>
    <row r="45" spans="1:56" ht="46.5" customHeight="1" x14ac:dyDescent="0.25">
      <c r="A45" s="21" t="s">
        <v>48</v>
      </c>
      <c r="B45" s="22" t="s">
        <v>49</v>
      </c>
      <c r="C45" s="31" t="s">
        <v>104</v>
      </c>
      <c r="D45" s="23" t="s">
        <v>102</v>
      </c>
      <c r="E45" s="12" t="s">
        <v>102</v>
      </c>
      <c r="F45" s="12" t="s">
        <v>102</v>
      </c>
      <c r="G45" s="12" t="s">
        <v>102</v>
      </c>
      <c r="H45" s="12">
        <f>SUM(H46)</f>
        <v>0</v>
      </c>
      <c r="I45" s="12">
        <f t="shared" ref="I45:AZ45" si="43">SUM(I46)</f>
        <v>0</v>
      </c>
      <c r="J45" s="12">
        <f t="shared" si="43"/>
        <v>0</v>
      </c>
      <c r="K45" s="12">
        <f t="shared" si="43"/>
        <v>162.46199999999999</v>
      </c>
      <c r="L45" s="12">
        <f t="shared" si="43"/>
        <v>0</v>
      </c>
      <c r="M45" s="12">
        <f t="shared" si="43"/>
        <v>162.46199999999999</v>
      </c>
      <c r="N45" s="12">
        <f t="shared" si="43"/>
        <v>0</v>
      </c>
      <c r="O45" s="12">
        <f t="shared" si="43"/>
        <v>0</v>
      </c>
      <c r="P45" s="9">
        <f t="shared" si="43"/>
        <v>162.46236704369301</v>
      </c>
      <c r="Q45" s="9">
        <f t="shared" si="43"/>
        <v>0</v>
      </c>
      <c r="R45" s="9">
        <f t="shared" si="43"/>
        <v>162.46236704369301</v>
      </c>
      <c r="S45" s="9">
        <f t="shared" si="43"/>
        <v>0</v>
      </c>
      <c r="T45" s="9">
        <f t="shared" si="43"/>
        <v>0</v>
      </c>
      <c r="U45" s="12">
        <f t="shared" si="43"/>
        <v>0</v>
      </c>
      <c r="V45" s="12">
        <f t="shared" si="43"/>
        <v>0</v>
      </c>
      <c r="W45" s="12">
        <f t="shared" si="43"/>
        <v>0</v>
      </c>
      <c r="X45" s="12">
        <f t="shared" si="43"/>
        <v>156.812367043693</v>
      </c>
      <c r="Y45" s="12">
        <f t="shared" si="43"/>
        <v>0</v>
      </c>
      <c r="Z45" s="12">
        <f t="shared" si="43"/>
        <v>156.812367043693</v>
      </c>
      <c r="AA45" s="12">
        <f t="shared" si="43"/>
        <v>0</v>
      </c>
      <c r="AB45" s="12">
        <f t="shared" si="43"/>
        <v>96.512000000000015</v>
      </c>
      <c r="AC45" s="12">
        <f t="shared" si="43"/>
        <v>0</v>
      </c>
      <c r="AD45" s="12">
        <f t="shared" si="43"/>
        <v>96.512000000000015</v>
      </c>
      <c r="AE45" s="12">
        <f t="shared" si="43"/>
        <v>0</v>
      </c>
      <c r="AF45" s="12">
        <f t="shared" si="43"/>
        <v>0</v>
      </c>
      <c r="AG45" s="12">
        <f t="shared" si="43"/>
        <v>0</v>
      </c>
      <c r="AH45" s="12">
        <f t="shared" si="43"/>
        <v>0</v>
      </c>
      <c r="AI45" s="12">
        <f t="shared" si="43"/>
        <v>0</v>
      </c>
      <c r="AJ45" s="12">
        <f t="shared" si="43"/>
        <v>0</v>
      </c>
      <c r="AK45" s="12">
        <f t="shared" ref="AK45" si="44">SUM(AK46)</f>
        <v>0</v>
      </c>
      <c r="AL45" s="12">
        <f t="shared" ref="AL45" si="45">SUM(AL46)</f>
        <v>0</v>
      </c>
      <c r="AM45" s="12">
        <f t="shared" si="43"/>
        <v>0</v>
      </c>
      <c r="AN45" s="12">
        <f t="shared" si="43"/>
        <v>0</v>
      </c>
      <c r="AO45" s="12">
        <f t="shared" ref="AO45" si="46">SUM(AO46)</f>
        <v>0</v>
      </c>
      <c r="AP45" s="12">
        <f t="shared" ref="AP45" si="47">SUM(AP46)</f>
        <v>0</v>
      </c>
      <c r="AQ45" s="12">
        <f t="shared" si="43"/>
        <v>60.3</v>
      </c>
      <c r="AR45" s="12">
        <f t="shared" si="43"/>
        <v>60.3</v>
      </c>
      <c r="AS45" s="12">
        <f t="shared" si="43"/>
        <v>96.512367043693004</v>
      </c>
      <c r="AT45" s="12">
        <f t="shared" si="43"/>
        <v>96.512367043693004</v>
      </c>
      <c r="AU45" s="12">
        <f t="shared" si="43"/>
        <v>0</v>
      </c>
      <c r="AV45" s="12">
        <f t="shared" si="43"/>
        <v>0</v>
      </c>
      <c r="AW45" s="12">
        <f t="shared" si="43"/>
        <v>0</v>
      </c>
      <c r="AX45" s="12">
        <f t="shared" si="43"/>
        <v>0</v>
      </c>
      <c r="AY45" s="12">
        <f t="shared" si="43"/>
        <v>0</v>
      </c>
      <c r="AZ45" s="12">
        <f t="shared" si="43"/>
        <v>0</v>
      </c>
      <c r="BA45" s="12">
        <f t="shared" si="13"/>
        <v>156.812367043693</v>
      </c>
      <c r="BB45" s="12">
        <f t="shared" si="14"/>
        <v>156.812367043693</v>
      </c>
      <c r="BC45" s="12" t="s">
        <v>102</v>
      </c>
    </row>
    <row r="46" spans="1:56" ht="36.75" customHeight="1" x14ac:dyDescent="0.25">
      <c r="A46" s="24" t="s">
        <v>128</v>
      </c>
      <c r="B46" s="25" t="s">
        <v>206</v>
      </c>
      <c r="C46" s="32" t="s">
        <v>191</v>
      </c>
      <c r="D46" s="23" t="s">
        <v>111</v>
      </c>
      <c r="E46" s="23">
        <v>2019</v>
      </c>
      <c r="F46" s="23">
        <v>2021</v>
      </c>
      <c r="G46" s="23">
        <v>2021</v>
      </c>
      <c r="H46" s="12" t="s">
        <v>102</v>
      </c>
      <c r="I46" s="12" t="s">
        <v>102</v>
      </c>
      <c r="J46" s="12">
        <v>0</v>
      </c>
      <c r="K46" s="12">
        <v>162.46199999999999</v>
      </c>
      <c r="L46" s="12">
        <v>0</v>
      </c>
      <c r="M46" s="12">
        <f>K46</f>
        <v>162.46199999999999</v>
      </c>
      <c r="N46" s="12">
        <v>0</v>
      </c>
      <c r="O46" s="12">
        <v>0</v>
      </c>
      <c r="P46" s="9">
        <v>162.46236704369301</v>
      </c>
      <c r="Q46" s="9">
        <f>L46</f>
        <v>0</v>
      </c>
      <c r="R46" s="9">
        <f>P46</f>
        <v>162.46236704369301</v>
      </c>
      <c r="S46" s="9">
        <f>N46</f>
        <v>0</v>
      </c>
      <c r="T46" s="9">
        <f>O46</f>
        <v>0</v>
      </c>
      <c r="U46" s="12">
        <v>0</v>
      </c>
      <c r="V46" s="12">
        <v>0</v>
      </c>
      <c r="W46" s="12">
        <v>0</v>
      </c>
      <c r="X46" s="12">
        <v>156.812367043693</v>
      </c>
      <c r="Y46" s="12">
        <v>0</v>
      </c>
      <c r="Z46" s="12">
        <v>156.812367043693</v>
      </c>
      <c r="AA46" s="12">
        <v>0</v>
      </c>
      <c r="AB46" s="12">
        <f>115.8144/1.2</f>
        <v>96.512000000000015</v>
      </c>
      <c r="AC46" s="12">
        <v>0</v>
      </c>
      <c r="AD46" s="12">
        <f>AB46</f>
        <v>96.512000000000015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60.3</v>
      </c>
      <c r="AR46" s="12">
        <f t="shared" si="36"/>
        <v>60.3</v>
      </c>
      <c r="AS46" s="12">
        <v>96.512367043693004</v>
      </c>
      <c r="AT46" s="12">
        <f t="shared" si="37"/>
        <v>96.512367043693004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f t="shared" si="13"/>
        <v>156.812367043693</v>
      </c>
      <c r="BB46" s="12">
        <f t="shared" si="14"/>
        <v>156.812367043693</v>
      </c>
      <c r="BC46" s="29" t="s">
        <v>126</v>
      </c>
      <c r="BD46" s="16"/>
    </row>
    <row r="47" spans="1:56" ht="50.25" customHeight="1" x14ac:dyDescent="0.25">
      <c r="A47" s="21" t="s">
        <v>50</v>
      </c>
      <c r="B47" s="22" t="s">
        <v>51</v>
      </c>
      <c r="C47" s="31" t="s">
        <v>102</v>
      </c>
      <c r="D47" s="23" t="s">
        <v>102</v>
      </c>
      <c r="E47" s="12" t="s">
        <v>102</v>
      </c>
      <c r="F47" s="12" t="s">
        <v>102</v>
      </c>
      <c r="G47" s="12" t="s">
        <v>102</v>
      </c>
      <c r="H47" s="12">
        <f>SUM(H48)</f>
        <v>0</v>
      </c>
      <c r="I47" s="12">
        <f t="shared" ref="I47:AZ47" si="48">SUM(I48)</f>
        <v>0.63436494959999989</v>
      </c>
      <c r="J47" s="12">
        <f t="shared" si="48"/>
        <v>0</v>
      </c>
      <c r="K47" s="12">
        <f t="shared" si="48"/>
        <v>0</v>
      </c>
      <c r="L47" s="12">
        <f t="shared" si="48"/>
        <v>0</v>
      </c>
      <c r="M47" s="12">
        <f t="shared" si="48"/>
        <v>0</v>
      </c>
      <c r="N47" s="12">
        <f t="shared" si="48"/>
        <v>0</v>
      </c>
      <c r="O47" s="12">
        <f t="shared" si="48"/>
        <v>0</v>
      </c>
      <c r="P47" s="9">
        <f t="shared" si="48"/>
        <v>3.4452323893500001</v>
      </c>
      <c r="Q47" s="9">
        <f t="shared" si="48"/>
        <v>0</v>
      </c>
      <c r="R47" s="9">
        <f t="shared" si="48"/>
        <v>0.58161204934999999</v>
      </c>
      <c r="S47" s="9">
        <f t="shared" si="48"/>
        <v>2.8636203400000002</v>
      </c>
      <c r="T47" s="9">
        <f t="shared" si="48"/>
        <v>0</v>
      </c>
      <c r="U47" s="12">
        <f t="shared" si="48"/>
        <v>0</v>
      </c>
      <c r="V47" s="12">
        <f t="shared" si="48"/>
        <v>0</v>
      </c>
      <c r="W47" s="12">
        <f t="shared" si="48"/>
        <v>0</v>
      </c>
      <c r="X47" s="12">
        <f t="shared" si="48"/>
        <v>0</v>
      </c>
      <c r="Y47" s="12">
        <f>0.76123793952/1.2</f>
        <v>0.63436494960000001</v>
      </c>
      <c r="Z47" s="12">
        <f t="shared" si="48"/>
        <v>3.4452323893500001</v>
      </c>
      <c r="AA47" s="12">
        <f t="shared" si="48"/>
        <v>0</v>
      </c>
      <c r="AB47" s="12">
        <f t="shared" si="48"/>
        <v>0</v>
      </c>
      <c r="AC47" s="12">
        <f t="shared" si="48"/>
        <v>0</v>
      </c>
      <c r="AD47" s="12">
        <f t="shared" si="48"/>
        <v>0</v>
      </c>
      <c r="AE47" s="12">
        <f t="shared" si="48"/>
        <v>0</v>
      </c>
      <c r="AF47" s="12">
        <f t="shared" si="48"/>
        <v>0</v>
      </c>
      <c r="AG47" s="12">
        <f t="shared" si="48"/>
        <v>0</v>
      </c>
      <c r="AH47" s="12">
        <f t="shared" si="48"/>
        <v>0</v>
      </c>
      <c r="AI47" s="12">
        <f t="shared" si="48"/>
        <v>0</v>
      </c>
      <c r="AJ47" s="12">
        <f t="shared" si="48"/>
        <v>0</v>
      </c>
      <c r="AK47" s="12">
        <f t="shared" ref="AK47" si="49">SUM(AK48)</f>
        <v>0</v>
      </c>
      <c r="AL47" s="12">
        <f t="shared" ref="AL47" si="50">SUM(AL48)</f>
        <v>0</v>
      </c>
      <c r="AM47" s="12">
        <f t="shared" si="48"/>
        <v>0</v>
      </c>
      <c r="AN47" s="12">
        <f t="shared" si="48"/>
        <v>0</v>
      </c>
      <c r="AO47" s="12">
        <f t="shared" ref="AO47" si="51">SUM(AO48)</f>
        <v>0</v>
      </c>
      <c r="AP47" s="12">
        <f t="shared" ref="AP47" si="52">SUM(AP48)</f>
        <v>0</v>
      </c>
      <c r="AQ47" s="12">
        <f t="shared" si="48"/>
        <v>0</v>
      </c>
      <c r="AR47" s="12">
        <f t="shared" si="48"/>
        <v>3.4452323893500001</v>
      </c>
      <c r="AS47" s="12">
        <f t="shared" si="48"/>
        <v>0</v>
      </c>
      <c r="AT47" s="12">
        <f t="shared" si="48"/>
        <v>0</v>
      </c>
      <c r="AU47" s="12">
        <f t="shared" si="48"/>
        <v>0</v>
      </c>
      <c r="AV47" s="12">
        <f t="shared" si="48"/>
        <v>0</v>
      </c>
      <c r="AW47" s="12">
        <f t="shared" si="48"/>
        <v>0</v>
      </c>
      <c r="AX47" s="12">
        <f t="shared" si="48"/>
        <v>0</v>
      </c>
      <c r="AY47" s="12">
        <f t="shared" si="48"/>
        <v>0</v>
      </c>
      <c r="AZ47" s="12">
        <f t="shared" si="48"/>
        <v>0</v>
      </c>
      <c r="BA47" s="12">
        <f t="shared" si="13"/>
        <v>0</v>
      </c>
      <c r="BB47" s="12">
        <f t="shared" si="14"/>
        <v>3.4452323893500001</v>
      </c>
      <c r="BC47" s="12" t="s">
        <v>102</v>
      </c>
    </row>
    <row r="48" spans="1:56" ht="37.5" customHeight="1" x14ac:dyDescent="0.25">
      <c r="A48" s="65" t="s">
        <v>262</v>
      </c>
      <c r="B48" s="66" t="s">
        <v>235</v>
      </c>
      <c r="C48" s="65" t="s">
        <v>263</v>
      </c>
      <c r="D48" s="23" t="s">
        <v>111</v>
      </c>
      <c r="E48" s="23">
        <v>2020</v>
      </c>
      <c r="F48" s="23" t="s">
        <v>102</v>
      </c>
      <c r="G48" s="23">
        <v>2020</v>
      </c>
      <c r="H48" s="12" t="s">
        <v>102</v>
      </c>
      <c r="I48" s="9">
        <v>0.63436494959999989</v>
      </c>
      <c r="J48" s="12">
        <v>0</v>
      </c>
      <c r="K48" s="12" t="s">
        <v>102</v>
      </c>
      <c r="L48" s="12" t="s">
        <v>102</v>
      </c>
      <c r="M48" s="12" t="s">
        <v>102</v>
      </c>
      <c r="N48" s="12" t="s">
        <v>102</v>
      </c>
      <c r="O48" s="12" t="s">
        <v>102</v>
      </c>
      <c r="P48" s="9">
        <f>Q48+R48+S48+T48</f>
        <v>3.4452323893500001</v>
      </c>
      <c r="Q48" s="9">
        <v>0</v>
      </c>
      <c r="R48" s="9">
        <v>0.58161204934999999</v>
      </c>
      <c r="S48" s="9">
        <v>2.8636203400000002</v>
      </c>
      <c r="T48" s="9">
        <v>0</v>
      </c>
      <c r="U48" s="12">
        <v>0</v>
      </c>
      <c r="V48" s="12">
        <v>0</v>
      </c>
      <c r="W48" s="12">
        <v>0</v>
      </c>
      <c r="X48" s="12">
        <v>0</v>
      </c>
      <c r="Y48" s="38">
        <f>595.64784*1.065/1000</f>
        <v>0.63436494959999989</v>
      </c>
      <c r="Z48" s="12">
        <f>P48</f>
        <v>3.4452323893500001</v>
      </c>
      <c r="AA48" s="12">
        <v>0</v>
      </c>
      <c r="AB48" s="12">
        <v>0</v>
      </c>
      <c r="AC48" s="12">
        <v>0</v>
      </c>
      <c r="AD48" s="12">
        <f>T48</f>
        <v>0</v>
      </c>
      <c r="AE48" s="12">
        <v>0</v>
      </c>
      <c r="AF48" s="12">
        <v>0</v>
      </c>
      <c r="AG48" s="12">
        <f>AE48</f>
        <v>0</v>
      </c>
      <c r="AH48" s="12">
        <f>AF48</f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 t="s">
        <v>102</v>
      </c>
      <c r="AR48" s="12">
        <v>3.4452323893500001</v>
      </c>
      <c r="AS48" s="12">
        <v>0</v>
      </c>
      <c r="AT48" s="12">
        <v>0</v>
      </c>
      <c r="AU48" s="12">
        <v>0</v>
      </c>
      <c r="AV48" s="12">
        <f>AU48</f>
        <v>0</v>
      </c>
      <c r="AW48" s="12">
        <v>0</v>
      </c>
      <c r="AX48" s="12">
        <v>0</v>
      </c>
      <c r="AY48" s="12">
        <v>0</v>
      </c>
      <c r="AZ48" s="12">
        <v>0</v>
      </c>
      <c r="BA48" s="12" t="e">
        <f t="shared" si="13"/>
        <v>#VALUE!</v>
      </c>
      <c r="BB48" s="12">
        <f t="shared" si="14"/>
        <v>3.4452323893500001</v>
      </c>
      <c r="BC48" s="29" t="s">
        <v>126</v>
      </c>
      <c r="BD48" s="16"/>
    </row>
    <row r="49" spans="1:56" x14ac:dyDescent="0.25">
      <c r="A49" s="21" t="s">
        <v>52</v>
      </c>
      <c r="B49" s="22" t="s">
        <v>53</v>
      </c>
      <c r="C49" s="31" t="s">
        <v>104</v>
      </c>
      <c r="D49" s="23" t="s">
        <v>102</v>
      </c>
      <c r="E49" s="12" t="s">
        <v>102</v>
      </c>
      <c r="F49" s="12" t="s">
        <v>102</v>
      </c>
      <c r="G49" s="12" t="s">
        <v>102</v>
      </c>
      <c r="H49" s="9">
        <f>H50+H71+H79+H88</f>
        <v>109.95197459860734</v>
      </c>
      <c r="I49" s="9">
        <f t="shared" ref="I49:AZ49" si="53">I50+I71+I79+I88</f>
        <v>120.85760208625734</v>
      </c>
      <c r="J49" s="9">
        <f t="shared" si="53"/>
        <v>0</v>
      </c>
      <c r="K49" s="9">
        <f t="shared" si="53"/>
        <v>415.55218801632265</v>
      </c>
      <c r="L49" s="9">
        <f t="shared" si="53"/>
        <v>14.271549659411106</v>
      </c>
      <c r="M49" s="9">
        <f t="shared" si="53"/>
        <v>118.20793246502905</v>
      </c>
      <c r="N49" s="9">
        <f t="shared" si="53"/>
        <v>283.07283466249646</v>
      </c>
      <c r="O49" s="9">
        <f t="shared" si="53"/>
        <v>0</v>
      </c>
      <c r="P49" s="9">
        <f t="shared" si="53"/>
        <v>468.86707090982264</v>
      </c>
      <c r="Q49" s="9">
        <f t="shared" si="53"/>
        <v>13.871879659411105</v>
      </c>
      <c r="R49" s="9">
        <f t="shared" si="53"/>
        <v>124.87171058852903</v>
      </c>
      <c r="S49" s="9">
        <f t="shared" si="53"/>
        <v>330.12360943249644</v>
      </c>
      <c r="T49" s="9">
        <f t="shared" si="53"/>
        <v>0</v>
      </c>
      <c r="U49" s="9">
        <f t="shared" si="53"/>
        <v>0</v>
      </c>
      <c r="V49" s="9">
        <f t="shared" si="53"/>
        <v>0</v>
      </c>
      <c r="W49" s="9">
        <f t="shared" si="53"/>
        <v>64.086599683533464</v>
      </c>
      <c r="X49" s="9">
        <f>X50+X71+X79+X88</f>
        <v>410.9639040163226</v>
      </c>
      <c r="Y49" s="9">
        <f t="shared" si="53"/>
        <v>74.992227171183472</v>
      </c>
      <c r="Z49" s="12">
        <f t="shared" si="53"/>
        <v>464.67845690982261</v>
      </c>
      <c r="AA49" s="9">
        <f t="shared" si="53"/>
        <v>57.596650998462763</v>
      </c>
      <c r="AB49" s="9">
        <f t="shared" si="53"/>
        <v>364.94777079936654</v>
      </c>
      <c r="AC49" s="9">
        <f t="shared" si="53"/>
        <v>57.596650998462763</v>
      </c>
      <c r="AD49" s="12">
        <f t="shared" si="53"/>
        <v>364.94777079936654</v>
      </c>
      <c r="AE49" s="9">
        <f t="shared" si="53"/>
        <v>49.628694891062359</v>
      </c>
      <c r="AF49" s="9">
        <f t="shared" si="53"/>
        <v>319.60349590952569</v>
      </c>
      <c r="AG49" s="9">
        <f t="shared" si="53"/>
        <v>49.628694891062359</v>
      </c>
      <c r="AH49" s="9">
        <f t="shared" si="53"/>
        <v>319.60349590952569</v>
      </c>
      <c r="AI49" s="9">
        <f t="shared" si="53"/>
        <v>32.927768380034337</v>
      </c>
      <c r="AJ49" s="9">
        <f t="shared" si="53"/>
        <v>188.95286825701399</v>
      </c>
      <c r="AK49" s="9">
        <f t="shared" ref="AK49" si="54">AK50+AK71+AK79+AK88</f>
        <v>32.927768380034337</v>
      </c>
      <c r="AL49" s="9">
        <f t="shared" ref="AL49" si="55">AL50+AL71+AL79+AL88</f>
        <v>188.95286825701399</v>
      </c>
      <c r="AM49" s="9">
        <f t="shared" si="53"/>
        <v>16.689114236999998</v>
      </c>
      <c r="AN49" s="9">
        <f t="shared" si="53"/>
        <v>102.91532916530244</v>
      </c>
      <c r="AO49" s="9">
        <f t="shared" ref="AO49" si="56">AO50+AO71+AO79+AO88</f>
        <v>16.689114236999998</v>
      </c>
      <c r="AP49" s="9">
        <f t="shared" ref="AP49" si="57">AP50+AP71+AP79+AP88</f>
        <v>102.91532916530244</v>
      </c>
      <c r="AQ49" s="12">
        <f t="shared" si="53"/>
        <v>46.016322382956034</v>
      </c>
      <c r="AR49" s="12">
        <f t="shared" si="53"/>
        <v>99.730875272956041</v>
      </c>
      <c r="AS49" s="12">
        <f t="shared" si="53"/>
        <v>45.344188153539349</v>
      </c>
      <c r="AT49" s="12">
        <f t="shared" si="53"/>
        <v>45.344188153539349</v>
      </c>
      <c r="AU49" s="12">
        <f t="shared" si="53"/>
        <v>130.65071438881324</v>
      </c>
      <c r="AV49" s="12">
        <f t="shared" si="53"/>
        <v>130.65071438881324</v>
      </c>
      <c r="AW49" s="12">
        <f t="shared" si="53"/>
        <v>86.037539091711494</v>
      </c>
      <c r="AX49" s="12">
        <f t="shared" si="53"/>
        <v>86.037539091711494</v>
      </c>
      <c r="AY49" s="12">
        <f t="shared" si="53"/>
        <v>102.91532916530244</v>
      </c>
      <c r="AZ49" s="12">
        <f t="shared" si="53"/>
        <v>102.91532916530244</v>
      </c>
      <c r="BA49" s="12">
        <f t="shared" si="13"/>
        <v>410.96409318232259</v>
      </c>
      <c r="BB49" s="12">
        <f t="shared" si="14"/>
        <v>464.67864607232252</v>
      </c>
      <c r="BC49" s="27" t="s">
        <v>102</v>
      </c>
    </row>
    <row r="50" spans="1:56" ht="49.5" customHeight="1" x14ac:dyDescent="0.25">
      <c r="A50" s="21" t="s">
        <v>54</v>
      </c>
      <c r="B50" s="22" t="s">
        <v>55</v>
      </c>
      <c r="C50" s="31" t="s">
        <v>104</v>
      </c>
      <c r="D50" s="23" t="s">
        <v>102</v>
      </c>
      <c r="E50" s="12" t="s">
        <v>102</v>
      </c>
      <c r="F50" s="12" t="s">
        <v>102</v>
      </c>
      <c r="G50" s="12" t="s">
        <v>102</v>
      </c>
      <c r="H50" s="9">
        <f>H51+H67</f>
        <v>105.98014466321399</v>
      </c>
      <c r="I50" s="9">
        <f t="shared" ref="I50:AZ50" si="58">I51+I67</f>
        <v>116.885772150864</v>
      </c>
      <c r="J50" s="9">
        <f t="shared" si="58"/>
        <v>0</v>
      </c>
      <c r="K50" s="9">
        <f t="shared" si="58"/>
        <v>386.37206891759445</v>
      </c>
      <c r="L50" s="9">
        <f t="shared" si="58"/>
        <v>13.235134550436204</v>
      </c>
      <c r="M50" s="9">
        <f t="shared" si="58"/>
        <v>110.18890474823169</v>
      </c>
      <c r="N50" s="9">
        <f t="shared" si="58"/>
        <v>262.94815838954054</v>
      </c>
      <c r="O50" s="9">
        <f t="shared" si="58"/>
        <v>0</v>
      </c>
      <c r="P50" s="9">
        <f t="shared" si="58"/>
        <v>439.68695181109445</v>
      </c>
      <c r="Q50" s="9">
        <f t="shared" si="58"/>
        <v>12.835464550436203</v>
      </c>
      <c r="R50" s="9">
        <f t="shared" si="58"/>
        <v>116.85268287173167</v>
      </c>
      <c r="S50" s="9">
        <f t="shared" si="58"/>
        <v>309.99893315954051</v>
      </c>
      <c r="T50" s="9">
        <f t="shared" si="58"/>
        <v>0</v>
      </c>
      <c r="U50" s="9">
        <f t="shared" si="58"/>
        <v>0</v>
      </c>
      <c r="V50" s="9">
        <f t="shared" si="58"/>
        <v>0</v>
      </c>
      <c r="W50" s="9">
        <f t="shared" si="58"/>
        <v>60.180966913730003</v>
      </c>
      <c r="X50" s="9">
        <f>X51+X67</f>
        <v>381.7837849175944</v>
      </c>
      <c r="Y50" s="9">
        <f t="shared" si="58"/>
        <v>71.086594401380012</v>
      </c>
      <c r="Z50" s="9">
        <f t="shared" si="58"/>
        <v>435.49833781109442</v>
      </c>
      <c r="AA50" s="9">
        <f t="shared" si="58"/>
        <v>56.379202029119384</v>
      </c>
      <c r="AB50" s="9">
        <f t="shared" si="58"/>
        <v>355.02315520158129</v>
      </c>
      <c r="AC50" s="9">
        <f t="shared" si="58"/>
        <v>56.379202029119384</v>
      </c>
      <c r="AD50" s="9">
        <f t="shared" si="58"/>
        <v>355.02315520158129</v>
      </c>
      <c r="AE50" s="9">
        <f t="shared" si="58"/>
        <v>48.411245921718979</v>
      </c>
      <c r="AF50" s="9">
        <f t="shared" si="58"/>
        <v>309.67888031174044</v>
      </c>
      <c r="AG50" s="9">
        <f t="shared" si="58"/>
        <v>48.411245921718979</v>
      </c>
      <c r="AH50" s="9">
        <f t="shared" si="58"/>
        <v>309.67888031174044</v>
      </c>
      <c r="AI50" s="9">
        <f t="shared" si="58"/>
        <v>31.710319410690957</v>
      </c>
      <c r="AJ50" s="9">
        <f t="shared" si="58"/>
        <v>179.02825265922874</v>
      </c>
      <c r="AK50" s="9">
        <f t="shared" ref="AK50" si="59">AK51+AK67</f>
        <v>31.710319410690957</v>
      </c>
      <c r="AL50" s="9">
        <f t="shared" ref="AL50" si="60">AL51+AL67</f>
        <v>179.02825265922874</v>
      </c>
      <c r="AM50" s="9">
        <f t="shared" si="58"/>
        <v>16.689114236999998</v>
      </c>
      <c r="AN50" s="9">
        <f t="shared" si="58"/>
        <v>102.91532916530244</v>
      </c>
      <c r="AO50" s="9">
        <f t="shared" ref="AO50" si="61">AO51+AO67</f>
        <v>16.689114236999998</v>
      </c>
      <c r="AP50" s="9">
        <f t="shared" ref="AP50" si="62">AP51+AP67</f>
        <v>102.91532916530244</v>
      </c>
      <c r="AQ50" s="12">
        <f t="shared" si="58"/>
        <v>26.760818882013098</v>
      </c>
      <c r="AR50" s="12">
        <f t="shared" si="58"/>
        <v>80.475371772013105</v>
      </c>
      <c r="AS50" s="12">
        <f t="shared" si="58"/>
        <v>45.344188153539349</v>
      </c>
      <c r="AT50" s="12">
        <f t="shared" si="58"/>
        <v>45.344188153539349</v>
      </c>
      <c r="AU50" s="12">
        <f t="shared" si="58"/>
        <v>130.65071438881324</v>
      </c>
      <c r="AV50" s="12">
        <f t="shared" si="58"/>
        <v>130.65071438881324</v>
      </c>
      <c r="AW50" s="12">
        <f t="shared" si="58"/>
        <v>76.112923493926246</v>
      </c>
      <c r="AX50" s="12">
        <f t="shared" si="58"/>
        <v>76.112923493926246</v>
      </c>
      <c r="AY50" s="12">
        <f t="shared" si="58"/>
        <v>102.91532916530244</v>
      </c>
      <c r="AZ50" s="12">
        <f t="shared" si="58"/>
        <v>102.91532916530244</v>
      </c>
      <c r="BA50" s="12">
        <f t="shared" si="13"/>
        <v>381.78397408359433</v>
      </c>
      <c r="BB50" s="12">
        <f t="shared" si="14"/>
        <v>435.49852697359438</v>
      </c>
      <c r="BC50" s="27" t="s">
        <v>102</v>
      </c>
    </row>
    <row r="51" spans="1:56" ht="30" customHeight="1" x14ac:dyDescent="0.25">
      <c r="A51" s="21" t="s">
        <v>56</v>
      </c>
      <c r="B51" s="22" t="s">
        <v>57</v>
      </c>
      <c r="C51" s="31" t="s">
        <v>104</v>
      </c>
      <c r="D51" s="23" t="s">
        <v>102</v>
      </c>
      <c r="E51" s="12" t="s">
        <v>102</v>
      </c>
      <c r="F51" s="12" t="s">
        <v>102</v>
      </c>
      <c r="G51" s="12" t="s">
        <v>102</v>
      </c>
      <c r="H51" s="9">
        <f>SUM(H52:H66)</f>
        <v>62.70100989717907</v>
      </c>
      <c r="I51" s="9">
        <f t="shared" ref="I51:AZ51" si="63">SUM(I52:I66)</f>
        <v>73.606637384829071</v>
      </c>
      <c r="J51" s="9">
        <f t="shared" si="63"/>
        <v>0</v>
      </c>
      <c r="K51" s="9">
        <f t="shared" si="63"/>
        <v>337.07500902102743</v>
      </c>
      <c r="L51" s="9">
        <f t="shared" si="63"/>
        <v>9.3654504860362007</v>
      </c>
      <c r="M51" s="9">
        <f t="shared" si="63"/>
        <v>67.633158089450689</v>
      </c>
      <c r="N51" s="9">
        <f t="shared" si="63"/>
        <v>260.07640044554051</v>
      </c>
      <c r="O51" s="9">
        <f t="shared" si="63"/>
        <v>0</v>
      </c>
      <c r="P51" s="9">
        <f t="shared" si="63"/>
        <v>390.38989191452742</v>
      </c>
      <c r="Q51" s="9">
        <f t="shared" si="63"/>
        <v>8.9657804860362003</v>
      </c>
      <c r="R51" s="9">
        <f t="shared" si="63"/>
        <v>74.296936212950683</v>
      </c>
      <c r="S51" s="9">
        <f t="shared" si="63"/>
        <v>307.12717521554049</v>
      </c>
      <c r="T51" s="9">
        <f t="shared" si="63"/>
        <v>0</v>
      </c>
      <c r="U51" s="9">
        <f t="shared" si="63"/>
        <v>0</v>
      </c>
      <c r="V51" s="9">
        <f t="shared" si="63"/>
        <v>0</v>
      </c>
      <c r="W51" s="9">
        <f t="shared" si="63"/>
        <v>57.30270157084049</v>
      </c>
      <c r="X51" s="9">
        <f>SUM(X52:X66)</f>
        <v>332.76900902102739</v>
      </c>
      <c r="Y51" s="9">
        <f t="shared" si="63"/>
        <v>68.208329058490492</v>
      </c>
      <c r="Z51" s="9">
        <f t="shared" si="63"/>
        <v>386.4835619145274</v>
      </c>
      <c r="AA51" s="9">
        <f t="shared" si="63"/>
        <v>54.275202029119384</v>
      </c>
      <c r="AB51" s="9">
        <f t="shared" si="63"/>
        <v>315.05315520158132</v>
      </c>
      <c r="AC51" s="9">
        <f t="shared" si="63"/>
        <v>54.275202029119384</v>
      </c>
      <c r="AD51" s="9">
        <f t="shared" si="63"/>
        <v>315.05315520158132</v>
      </c>
      <c r="AE51" s="9">
        <f t="shared" si="63"/>
        <v>46.30724592171898</v>
      </c>
      <c r="AF51" s="9">
        <f t="shared" si="63"/>
        <v>270.34488031174044</v>
      </c>
      <c r="AG51" s="9">
        <f t="shared" si="63"/>
        <v>46.30724592171898</v>
      </c>
      <c r="AH51" s="9">
        <f t="shared" si="63"/>
        <v>270.34488031174044</v>
      </c>
      <c r="AI51" s="9">
        <f t="shared" si="63"/>
        <v>31.710319410690957</v>
      </c>
      <c r="AJ51" s="9">
        <f t="shared" si="63"/>
        <v>179.02825265922874</v>
      </c>
      <c r="AK51" s="9">
        <f t="shared" ref="AK51" si="64">SUM(AK52:AK66)</f>
        <v>31.710319410690957</v>
      </c>
      <c r="AL51" s="9">
        <f t="shared" ref="AL51" si="65">SUM(AL52:AL66)</f>
        <v>179.02825265922874</v>
      </c>
      <c r="AM51" s="9">
        <f t="shared" si="63"/>
        <v>16.689114236999998</v>
      </c>
      <c r="AN51" s="9">
        <f t="shared" si="63"/>
        <v>102.91532916530244</v>
      </c>
      <c r="AO51" s="9">
        <f t="shared" ref="AO51" si="66">SUM(AO52:AO66)</f>
        <v>16.689114236999998</v>
      </c>
      <c r="AP51" s="9">
        <f t="shared" ref="AP51" si="67">SUM(AP52:AP66)</f>
        <v>102.91532916530244</v>
      </c>
      <c r="AQ51" s="12">
        <f t="shared" si="63"/>
        <v>17.715642985446099</v>
      </c>
      <c r="AR51" s="12">
        <f t="shared" si="63"/>
        <v>71.430195875446103</v>
      </c>
      <c r="AS51" s="12">
        <f t="shared" si="63"/>
        <v>44.708188153539346</v>
      </c>
      <c r="AT51" s="12">
        <f t="shared" si="63"/>
        <v>44.708188153539346</v>
      </c>
      <c r="AU51" s="12">
        <f t="shared" si="63"/>
        <v>91.316714388813239</v>
      </c>
      <c r="AV51" s="12">
        <f t="shared" si="63"/>
        <v>91.316714388813239</v>
      </c>
      <c r="AW51" s="12">
        <f t="shared" si="63"/>
        <v>76.112923493926246</v>
      </c>
      <c r="AX51" s="12">
        <f t="shared" si="63"/>
        <v>76.112923493926246</v>
      </c>
      <c r="AY51" s="12">
        <f t="shared" si="63"/>
        <v>102.91532916530244</v>
      </c>
      <c r="AZ51" s="12">
        <f t="shared" si="63"/>
        <v>102.91532916530244</v>
      </c>
      <c r="BA51" s="12">
        <f t="shared" si="13"/>
        <v>332.76879818702741</v>
      </c>
      <c r="BB51" s="12">
        <f t="shared" si="14"/>
        <v>386.48335107702735</v>
      </c>
      <c r="BC51" s="27" t="s">
        <v>102</v>
      </c>
    </row>
    <row r="52" spans="1:56" ht="63" x14ac:dyDescent="0.25">
      <c r="A52" s="24" t="s">
        <v>105</v>
      </c>
      <c r="B52" s="25" t="s">
        <v>229</v>
      </c>
      <c r="C52" s="32" t="s">
        <v>237</v>
      </c>
      <c r="D52" s="23" t="s">
        <v>112</v>
      </c>
      <c r="E52" s="23">
        <v>2022</v>
      </c>
      <c r="F52" s="23">
        <v>2022</v>
      </c>
      <c r="G52" s="23">
        <v>2022</v>
      </c>
      <c r="H52" s="12">
        <v>4.6076115589500004</v>
      </c>
      <c r="I52" s="9">
        <f>H52</f>
        <v>4.6076115589500004</v>
      </c>
      <c r="J52" s="12">
        <v>0</v>
      </c>
      <c r="K52" s="12">
        <f>L52+M52+N52+O52</f>
        <v>26.780410593649801</v>
      </c>
      <c r="L52" s="12">
        <v>0</v>
      </c>
      <c r="M52" s="12">
        <v>3.9953697171923999</v>
      </c>
      <c r="N52" s="12">
        <v>22.785040876457401</v>
      </c>
      <c r="O52" s="12">
        <v>0</v>
      </c>
      <c r="P52" s="9">
        <f t="shared" ref="P52:T57" si="68">K52</f>
        <v>26.780410593649801</v>
      </c>
      <c r="Q52" s="9">
        <f t="shared" si="68"/>
        <v>0</v>
      </c>
      <c r="R52" s="9">
        <f t="shared" si="68"/>
        <v>3.9953697171923999</v>
      </c>
      <c r="S52" s="9">
        <f t="shared" si="68"/>
        <v>22.785040876457401</v>
      </c>
      <c r="T52" s="9">
        <f t="shared" si="68"/>
        <v>0</v>
      </c>
      <c r="U52" s="12">
        <v>0</v>
      </c>
      <c r="V52" s="12">
        <v>0</v>
      </c>
      <c r="W52" s="12">
        <f>5.436981639561/1.2</f>
        <v>4.5308180329674999</v>
      </c>
      <c r="X52" s="12">
        <v>26.780410593649801</v>
      </c>
      <c r="Y52" s="12">
        <f t="shared" ref="Y52" si="69">W52</f>
        <v>4.5308180329674999</v>
      </c>
      <c r="Z52" s="12">
        <f t="shared" ref="Z52:AD57" si="70">X52</f>
        <v>26.780410593649801</v>
      </c>
      <c r="AA52" s="12">
        <f t="shared" si="70"/>
        <v>4.5308180329674999</v>
      </c>
      <c r="AB52" s="12">
        <f t="shared" si="70"/>
        <v>26.780410593649801</v>
      </c>
      <c r="AC52" s="12">
        <f t="shared" si="70"/>
        <v>4.5308180329674999</v>
      </c>
      <c r="AD52" s="12">
        <f t="shared" si="70"/>
        <v>26.780410593649801</v>
      </c>
      <c r="AE52" s="12">
        <f t="shared" ref="AE52:AF57" si="71">AA52</f>
        <v>4.5308180329674999</v>
      </c>
      <c r="AF52" s="12">
        <f t="shared" si="71"/>
        <v>26.780410593649801</v>
      </c>
      <c r="AG52" s="12">
        <f t="shared" ref="AG52:AG66" si="72">AE52</f>
        <v>4.5308180329674999</v>
      </c>
      <c r="AH52" s="12">
        <f t="shared" ref="AH52:AH66" si="73">AF52</f>
        <v>26.780410593649801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f t="shared" si="36"/>
        <v>0</v>
      </c>
      <c r="AS52" s="12">
        <v>0</v>
      </c>
      <c r="AT52" s="12">
        <f t="shared" si="37"/>
        <v>0</v>
      </c>
      <c r="AU52" s="12">
        <v>26.780410593649801</v>
      </c>
      <c r="AV52" s="12">
        <f>AU52</f>
        <v>26.780410593649801</v>
      </c>
      <c r="AW52" s="12">
        <v>0</v>
      </c>
      <c r="AX52" s="12">
        <v>0</v>
      </c>
      <c r="AY52" s="12">
        <v>0</v>
      </c>
      <c r="AZ52" s="12">
        <v>0</v>
      </c>
      <c r="BA52" s="12">
        <f t="shared" si="13"/>
        <v>26.780410593649801</v>
      </c>
      <c r="BB52" s="12">
        <f t="shared" si="14"/>
        <v>26.780410593649801</v>
      </c>
      <c r="BC52" s="17" t="s">
        <v>179</v>
      </c>
      <c r="BD52" s="26"/>
    </row>
    <row r="53" spans="1:56" ht="63" x14ac:dyDescent="0.25">
      <c r="A53" s="24" t="s">
        <v>106</v>
      </c>
      <c r="B53" s="25" t="s">
        <v>230</v>
      </c>
      <c r="C53" s="32" t="s">
        <v>238</v>
      </c>
      <c r="D53" s="23" t="s">
        <v>112</v>
      </c>
      <c r="E53" s="23">
        <v>2023</v>
      </c>
      <c r="F53" s="23">
        <v>2023</v>
      </c>
      <c r="G53" s="23">
        <v>2023</v>
      </c>
      <c r="H53" s="12">
        <v>2.9852220084000001</v>
      </c>
      <c r="I53" s="9">
        <f t="shared" ref="I53:I54" si="74">H53</f>
        <v>2.9852220084000001</v>
      </c>
      <c r="J53" s="12">
        <v>0</v>
      </c>
      <c r="K53" s="12">
        <f t="shared" ref="K53:K60" si="75">L53+M53+N53+O53</f>
        <v>17.861441483847809</v>
      </c>
      <c r="L53" s="12">
        <v>0</v>
      </c>
      <c r="M53" s="12">
        <v>3.0701117976583099</v>
      </c>
      <c r="N53" s="12">
        <v>14.791329686189499</v>
      </c>
      <c r="O53" s="12">
        <v>0</v>
      </c>
      <c r="P53" s="9">
        <f t="shared" si="68"/>
        <v>17.861441483847809</v>
      </c>
      <c r="Q53" s="9">
        <f t="shared" si="68"/>
        <v>0</v>
      </c>
      <c r="R53" s="9">
        <f t="shared" si="68"/>
        <v>3.0701117976583099</v>
      </c>
      <c r="S53" s="9">
        <f t="shared" si="68"/>
        <v>14.791329686189499</v>
      </c>
      <c r="T53" s="9">
        <f t="shared" si="68"/>
        <v>0</v>
      </c>
      <c r="U53" s="12">
        <v>0</v>
      </c>
      <c r="V53" s="12">
        <v>0</v>
      </c>
      <c r="W53" s="12">
        <f>3.554552726184/1.2</f>
        <v>2.9621272718200005</v>
      </c>
      <c r="X53" s="12">
        <v>17.861441483847809</v>
      </c>
      <c r="Y53" s="12">
        <f t="shared" ref="Y53:Y59" si="76">W53</f>
        <v>2.9621272718200005</v>
      </c>
      <c r="Z53" s="12">
        <f t="shared" si="70"/>
        <v>17.861441483847809</v>
      </c>
      <c r="AA53" s="12">
        <f t="shared" si="70"/>
        <v>2.9621272718200005</v>
      </c>
      <c r="AB53" s="12">
        <f t="shared" si="70"/>
        <v>17.861441483847809</v>
      </c>
      <c r="AC53" s="12">
        <f t="shared" si="70"/>
        <v>2.9621272718200005</v>
      </c>
      <c r="AD53" s="12">
        <f t="shared" si="70"/>
        <v>17.861441483847809</v>
      </c>
      <c r="AE53" s="12">
        <f t="shared" si="71"/>
        <v>2.9621272718200005</v>
      </c>
      <c r="AF53" s="12">
        <f t="shared" si="71"/>
        <v>17.861441483847809</v>
      </c>
      <c r="AG53" s="12">
        <f t="shared" si="72"/>
        <v>2.9621272718200005</v>
      </c>
      <c r="AH53" s="12">
        <f t="shared" si="73"/>
        <v>17.861441483847809</v>
      </c>
      <c r="AI53" s="12">
        <f t="shared" ref="AI53:AI57" si="77">AG53</f>
        <v>2.9621272718200005</v>
      </c>
      <c r="AJ53" s="12">
        <f t="shared" ref="AJ53:AK57" si="78">AH53</f>
        <v>17.861441483847809</v>
      </c>
      <c r="AK53" s="12">
        <f t="shared" si="78"/>
        <v>2.9621272718200005</v>
      </c>
      <c r="AL53" s="12">
        <f t="shared" ref="AL53:AL57" si="79">AJ53</f>
        <v>17.861441483847809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f t="shared" si="36"/>
        <v>0</v>
      </c>
      <c r="AS53" s="12">
        <v>0</v>
      </c>
      <c r="AT53" s="12">
        <f t="shared" si="37"/>
        <v>0</v>
      </c>
      <c r="AU53" s="12">
        <v>0</v>
      </c>
      <c r="AV53" s="12">
        <f>AU53</f>
        <v>0</v>
      </c>
      <c r="AW53" s="12">
        <v>17.861441483847809</v>
      </c>
      <c r="AX53" s="12">
        <v>17.861441483847809</v>
      </c>
      <c r="AY53" s="12">
        <v>0</v>
      </c>
      <c r="AZ53" s="12">
        <v>0</v>
      </c>
      <c r="BA53" s="12">
        <f t="shared" si="13"/>
        <v>17.861441483847809</v>
      </c>
      <c r="BB53" s="12">
        <f t="shared" si="14"/>
        <v>17.861441483847809</v>
      </c>
      <c r="BC53" s="17" t="s">
        <v>179</v>
      </c>
      <c r="BD53" s="26"/>
    </row>
    <row r="54" spans="1:56" ht="63" x14ac:dyDescent="0.25">
      <c r="A54" s="24" t="s">
        <v>107</v>
      </c>
      <c r="B54" s="25" t="s">
        <v>231</v>
      </c>
      <c r="C54" s="32" t="s">
        <v>239</v>
      </c>
      <c r="D54" s="23" t="s">
        <v>112</v>
      </c>
      <c r="E54" s="23">
        <v>2024</v>
      </c>
      <c r="F54" s="23">
        <v>2024</v>
      </c>
      <c r="G54" s="23">
        <v>2024</v>
      </c>
      <c r="H54" s="12">
        <v>4.1374169025</v>
      </c>
      <c r="I54" s="9">
        <f t="shared" si="74"/>
        <v>4.1374169025</v>
      </c>
      <c r="J54" s="12">
        <v>0</v>
      </c>
      <c r="K54" s="12">
        <f t="shared" si="75"/>
        <v>15.2310630792574</v>
      </c>
      <c r="L54" s="12">
        <v>0</v>
      </c>
      <c r="M54" s="12">
        <v>2.8900404244523998</v>
      </c>
      <c r="N54" s="12">
        <v>12.341022654805</v>
      </c>
      <c r="O54" s="12">
        <v>0</v>
      </c>
      <c r="P54" s="9">
        <f t="shared" si="68"/>
        <v>15.2310630792574</v>
      </c>
      <c r="Q54" s="9">
        <f t="shared" si="68"/>
        <v>0</v>
      </c>
      <c r="R54" s="9">
        <f t="shared" si="68"/>
        <v>2.8900404244523998</v>
      </c>
      <c r="S54" s="9">
        <f t="shared" si="68"/>
        <v>12.341022654805</v>
      </c>
      <c r="T54" s="9">
        <f t="shared" si="68"/>
        <v>0</v>
      </c>
      <c r="U54" s="12">
        <v>0</v>
      </c>
      <c r="V54" s="12">
        <v>0</v>
      </c>
      <c r="W54" s="12">
        <f>4.88215194495/1.2</f>
        <v>4.0684599541250002</v>
      </c>
      <c r="X54" s="12">
        <v>15.2310630792574</v>
      </c>
      <c r="Y54" s="12">
        <f t="shared" si="76"/>
        <v>4.0684599541250002</v>
      </c>
      <c r="Z54" s="12">
        <f t="shared" si="70"/>
        <v>15.2310630792574</v>
      </c>
      <c r="AA54" s="12">
        <f t="shared" si="70"/>
        <v>4.0684599541250002</v>
      </c>
      <c r="AB54" s="12">
        <f t="shared" si="70"/>
        <v>15.2310630792574</v>
      </c>
      <c r="AC54" s="12">
        <f t="shared" si="70"/>
        <v>4.0684599541250002</v>
      </c>
      <c r="AD54" s="12">
        <f t="shared" si="70"/>
        <v>15.2310630792574</v>
      </c>
      <c r="AE54" s="12">
        <f t="shared" si="71"/>
        <v>4.0684599541250002</v>
      </c>
      <c r="AF54" s="12">
        <f t="shared" si="71"/>
        <v>15.2310630792574</v>
      </c>
      <c r="AG54" s="12">
        <f t="shared" si="72"/>
        <v>4.0684599541250002</v>
      </c>
      <c r="AH54" s="12">
        <f t="shared" si="73"/>
        <v>15.2310630792574</v>
      </c>
      <c r="AI54" s="12">
        <f t="shared" si="77"/>
        <v>4.0684599541250002</v>
      </c>
      <c r="AJ54" s="12">
        <f t="shared" si="78"/>
        <v>15.2310630792574</v>
      </c>
      <c r="AK54" s="12">
        <f t="shared" si="78"/>
        <v>4.0684599541250002</v>
      </c>
      <c r="AL54" s="12">
        <f t="shared" si="79"/>
        <v>15.2310630792574</v>
      </c>
      <c r="AM54" s="12">
        <f>AI54</f>
        <v>4.0684599541250002</v>
      </c>
      <c r="AN54" s="12">
        <f>AJ54</f>
        <v>15.2310630792574</v>
      </c>
      <c r="AO54" s="12">
        <f>AK54</f>
        <v>4.0684599541250002</v>
      </c>
      <c r="AP54" s="12">
        <f>AL54</f>
        <v>15.2310630792574</v>
      </c>
      <c r="AQ54" s="12">
        <v>0</v>
      </c>
      <c r="AR54" s="12">
        <f t="shared" si="36"/>
        <v>0</v>
      </c>
      <c r="AS54" s="12">
        <v>0</v>
      </c>
      <c r="AT54" s="12">
        <f t="shared" si="37"/>
        <v>0</v>
      </c>
      <c r="AU54" s="12">
        <v>0</v>
      </c>
      <c r="AV54" s="12">
        <f t="shared" ref="AV54:AV66" si="80">AU54</f>
        <v>0</v>
      </c>
      <c r="AW54" s="12">
        <v>0</v>
      </c>
      <c r="AX54" s="12">
        <v>0</v>
      </c>
      <c r="AY54" s="12">
        <v>15.2310630792574</v>
      </c>
      <c r="AZ54" s="12">
        <v>15.2310630792574</v>
      </c>
      <c r="BA54" s="12">
        <f t="shared" si="13"/>
        <v>15.2310630792574</v>
      </c>
      <c r="BB54" s="12">
        <f t="shared" si="14"/>
        <v>15.2310630792574</v>
      </c>
      <c r="BC54" s="17" t="s">
        <v>179</v>
      </c>
      <c r="BD54" s="26"/>
    </row>
    <row r="55" spans="1:56" ht="72" customHeight="1" x14ac:dyDescent="0.25">
      <c r="A55" s="24" t="s">
        <v>118</v>
      </c>
      <c r="B55" s="25" t="s">
        <v>143</v>
      </c>
      <c r="C55" s="32" t="s">
        <v>208</v>
      </c>
      <c r="D55" s="23" t="s">
        <v>112</v>
      </c>
      <c r="E55" s="23">
        <v>2023</v>
      </c>
      <c r="F55" s="23">
        <v>2023</v>
      </c>
      <c r="G55" s="23">
        <f t="shared" ref="G55:G64" si="81">F55</f>
        <v>2023</v>
      </c>
      <c r="H55" s="12">
        <v>4.1374169025</v>
      </c>
      <c r="I55" s="9">
        <f t="shared" ref="I55:I64" si="82">H55</f>
        <v>4.1374169025</v>
      </c>
      <c r="J55" s="12">
        <v>0</v>
      </c>
      <c r="K55" s="12">
        <f t="shared" si="75"/>
        <v>15.90122985474471</v>
      </c>
      <c r="L55" s="12">
        <v>0</v>
      </c>
      <c r="M55" s="12">
        <v>3.0172022031283099</v>
      </c>
      <c r="N55" s="12">
        <v>12.8840276516164</v>
      </c>
      <c r="O55" s="12">
        <v>0</v>
      </c>
      <c r="P55" s="9">
        <f t="shared" si="68"/>
        <v>15.90122985474471</v>
      </c>
      <c r="Q55" s="9">
        <f t="shared" si="68"/>
        <v>0</v>
      </c>
      <c r="R55" s="9">
        <f t="shared" si="68"/>
        <v>3.0172022031283099</v>
      </c>
      <c r="S55" s="9">
        <f t="shared" si="68"/>
        <v>12.8840276516164</v>
      </c>
      <c r="T55" s="9">
        <f t="shared" si="68"/>
        <v>0</v>
      </c>
      <c r="U55" s="12">
        <v>0</v>
      </c>
      <c r="V55" s="12">
        <v>0</v>
      </c>
      <c r="W55" s="12">
        <f>4.88215194495/1.2</f>
        <v>4.0684599541250002</v>
      </c>
      <c r="X55" s="12">
        <v>15.90122985474471</v>
      </c>
      <c r="Y55" s="12">
        <f t="shared" si="76"/>
        <v>4.0684599541250002</v>
      </c>
      <c r="Z55" s="12">
        <f t="shared" si="70"/>
        <v>15.90122985474471</v>
      </c>
      <c r="AA55" s="12">
        <f t="shared" si="70"/>
        <v>4.0684599541250002</v>
      </c>
      <c r="AB55" s="12">
        <f t="shared" si="70"/>
        <v>15.90122985474471</v>
      </c>
      <c r="AC55" s="12">
        <f t="shared" si="70"/>
        <v>4.0684599541250002</v>
      </c>
      <c r="AD55" s="12">
        <f t="shared" si="70"/>
        <v>15.90122985474471</v>
      </c>
      <c r="AE55" s="12">
        <f t="shared" si="71"/>
        <v>4.0684599541250002</v>
      </c>
      <c r="AF55" s="12">
        <f t="shared" si="71"/>
        <v>15.90122985474471</v>
      </c>
      <c r="AG55" s="12">
        <f t="shared" si="72"/>
        <v>4.0684599541250002</v>
      </c>
      <c r="AH55" s="12">
        <f t="shared" si="73"/>
        <v>15.90122985474471</v>
      </c>
      <c r="AI55" s="12">
        <f t="shared" si="77"/>
        <v>4.0684599541250002</v>
      </c>
      <c r="AJ55" s="12">
        <f t="shared" si="78"/>
        <v>15.90122985474471</v>
      </c>
      <c r="AK55" s="12">
        <f t="shared" si="78"/>
        <v>4.0684599541250002</v>
      </c>
      <c r="AL55" s="12">
        <f t="shared" si="79"/>
        <v>15.90122985474471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f t="shared" si="36"/>
        <v>0</v>
      </c>
      <c r="AS55" s="12">
        <v>0</v>
      </c>
      <c r="AT55" s="12">
        <f t="shared" si="37"/>
        <v>0</v>
      </c>
      <c r="AU55" s="12">
        <v>0</v>
      </c>
      <c r="AV55" s="12">
        <f t="shared" si="80"/>
        <v>0</v>
      </c>
      <c r="AW55" s="12">
        <f>K55</f>
        <v>15.90122985474471</v>
      </c>
      <c r="AX55" s="12">
        <f>AW55</f>
        <v>15.90122985474471</v>
      </c>
      <c r="AY55" s="12">
        <v>0</v>
      </c>
      <c r="AZ55" s="12">
        <v>0</v>
      </c>
      <c r="BA55" s="12">
        <f t="shared" si="13"/>
        <v>15.90122985474471</v>
      </c>
      <c r="BB55" s="12">
        <f t="shared" si="14"/>
        <v>15.90122985474471</v>
      </c>
      <c r="BC55" s="17" t="s">
        <v>179</v>
      </c>
      <c r="BD55" s="26"/>
    </row>
    <row r="56" spans="1:56" ht="78" customHeight="1" x14ac:dyDescent="0.25">
      <c r="A56" s="24" t="s">
        <v>119</v>
      </c>
      <c r="B56" s="25" t="s">
        <v>144</v>
      </c>
      <c r="C56" s="32" t="s">
        <v>209</v>
      </c>
      <c r="D56" s="23" t="s">
        <v>112</v>
      </c>
      <c r="E56" s="23">
        <v>2023</v>
      </c>
      <c r="F56" s="23">
        <v>2023</v>
      </c>
      <c r="G56" s="23">
        <f t="shared" si="81"/>
        <v>2023</v>
      </c>
      <c r="H56" s="12">
        <v>4.1374169025</v>
      </c>
      <c r="I56" s="9">
        <f t="shared" si="82"/>
        <v>4.1374169025</v>
      </c>
      <c r="J56" s="12">
        <v>0</v>
      </c>
      <c r="K56" s="12">
        <f t="shared" si="75"/>
        <v>15.90122985474471</v>
      </c>
      <c r="L56" s="12">
        <v>0</v>
      </c>
      <c r="M56" s="12">
        <v>3.0172022031283099</v>
      </c>
      <c r="N56" s="12">
        <v>12.8840276516164</v>
      </c>
      <c r="O56" s="12">
        <v>0</v>
      </c>
      <c r="P56" s="9">
        <f t="shared" si="68"/>
        <v>15.90122985474471</v>
      </c>
      <c r="Q56" s="9">
        <f t="shared" si="68"/>
        <v>0</v>
      </c>
      <c r="R56" s="9">
        <f t="shared" si="68"/>
        <v>3.0172022031283099</v>
      </c>
      <c r="S56" s="9">
        <f t="shared" si="68"/>
        <v>12.8840276516164</v>
      </c>
      <c r="T56" s="9">
        <f t="shared" si="68"/>
        <v>0</v>
      </c>
      <c r="U56" s="12">
        <v>0</v>
      </c>
      <c r="V56" s="12">
        <v>0</v>
      </c>
      <c r="W56" s="12">
        <f>4.88215194495/1.2</f>
        <v>4.0684599541250002</v>
      </c>
      <c r="X56" s="12">
        <v>15.90122985474471</v>
      </c>
      <c r="Y56" s="12">
        <f t="shared" si="76"/>
        <v>4.0684599541250002</v>
      </c>
      <c r="Z56" s="12">
        <f t="shared" si="70"/>
        <v>15.90122985474471</v>
      </c>
      <c r="AA56" s="12">
        <f t="shared" si="70"/>
        <v>4.0684599541250002</v>
      </c>
      <c r="AB56" s="12">
        <f t="shared" si="70"/>
        <v>15.90122985474471</v>
      </c>
      <c r="AC56" s="12">
        <f t="shared" si="70"/>
        <v>4.0684599541250002</v>
      </c>
      <c r="AD56" s="12">
        <f t="shared" si="70"/>
        <v>15.90122985474471</v>
      </c>
      <c r="AE56" s="12">
        <f t="shared" si="71"/>
        <v>4.0684599541250002</v>
      </c>
      <c r="AF56" s="12">
        <f t="shared" si="71"/>
        <v>15.90122985474471</v>
      </c>
      <c r="AG56" s="12">
        <f t="shared" si="72"/>
        <v>4.0684599541250002</v>
      </c>
      <c r="AH56" s="12">
        <f t="shared" si="73"/>
        <v>15.90122985474471</v>
      </c>
      <c r="AI56" s="12">
        <f t="shared" si="77"/>
        <v>4.0684599541250002</v>
      </c>
      <c r="AJ56" s="12">
        <f t="shared" si="78"/>
        <v>15.90122985474471</v>
      </c>
      <c r="AK56" s="12">
        <f t="shared" si="78"/>
        <v>4.0684599541250002</v>
      </c>
      <c r="AL56" s="12">
        <f t="shared" si="79"/>
        <v>15.90122985474471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f t="shared" si="36"/>
        <v>0</v>
      </c>
      <c r="AS56" s="12">
        <v>0</v>
      </c>
      <c r="AT56" s="12">
        <f t="shared" si="37"/>
        <v>0</v>
      </c>
      <c r="AU56" s="12">
        <v>0</v>
      </c>
      <c r="AV56" s="12">
        <f t="shared" si="80"/>
        <v>0</v>
      </c>
      <c r="AW56" s="12">
        <f>K56</f>
        <v>15.90122985474471</v>
      </c>
      <c r="AX56" s="12">
        <f>AW56</f>
        <v>15.90122985474471</v>
      </c>
      <c r="AY56" s="12">
        <v>0</v>
      </c>
      <c r="AZ56" s="12">
        <v>0</v>
      </c>
      <c r="BA56" s="12">
        <f t="shared" si="13"/>
        <v>15.90122985474471</v>
      </c>
      <c r="BB56" s="12">
        <f t="shared" si="14"/>
        <v>15.90122985474471</v>
      </c>
      <c r="BC56" s="17" t="s">
        <v>179</v>
      </c>
      <c r="BD56" s="26"/>
    </row>
    <row r="57" spans="1:56" ht="78" customHeight="1" x14ac:dyDescent="0.25">
      <c r="A57" s="24" t="s">
        <v>120</v>
      </c>
      <c r="B57" s="25" t="s">
        <v>145</v>
      </c>
      <c r="C57" s="32" t="s">
        <v>210</v>
      </c>
      <c r="D57" s="23" t="s">
        <v>112</v>
      </c>
      <c r="E57" s="23">
        <v>2024</v>
      </c>
      <c r="F57" s="23">
        <v>2024</v>
      </c>
      <c r="G57" s="23">
        <f t="shared" si="81"/>
        <v>2024</v>
      </c>
      <c r="H57" s="12">
        <v>4.6076115589500004</v>
      </c>
      <c r="I57" s="9">
        <f t="shared" si="82"/>
        <v>4.6076115589500004</v>
      </c>
      <c r="J57" s="12">
        <v>0</v>
      </c>
      <c r="K57" s="12">
        <f t="shared" si="75"/>
        <v>30.444057745634762</v>
      </c>
      <c r="L57" s="12">
        <v>0</v>
      </c>
      <c r="M57" s="12">
        <v>4.5419492714651604</v>
      </c>
      <c r="N57" s="12">
        <v>25.902108474169601</v>
      </c>
      <c r="O57" s="12">
        <v>0</v>
      </c>
      <c r="P57" s="9">
        <f t="shared" si="68"/>
        <v>30.444057745634762</v>
      </c>
      <c r="Q57" s="9">
        <f t="shared" si="68"/>
        <v>0</v>
      </c>
      <c r="R57" s="9">
        <f t="shared" si="68"/>
        <v>4.5419492714651604</v>
      </c>
      <c r="S57" s="9">
        <f t="shared" si="68"/>
        <v>25.902108474169601</v>
      </c>
      <c r="T57" s="9">
        <f t="shared" si="68"/>
        <v>0</v>
      </c>
      <c r="U57" s="12">
        <v>0</v>
      </c>
      <c r="V57" s="12">
        <v>0</v>
      </c>
      <c r="W57" s="12">
        <f>5.436981639561/1.2</f>
        <v>4.5308180329674999</v>
      </c>
      <c r="X57" s="12">
        <v>30.444057745634762</v>
      </c>
      <c r="Y57" s="12">
        <f t="shared" si="76"/>
        <v>4.5308180329674999</v>
      </c>
      <c r="Z57" s="12">
        <f t="shared" si="70"/>
        <v>30.444057745634762</v>
      </c>
      <c r="AA57" s="12">
        <f t="shared" si="70"/>
        <v>4.5308180329674999</v>
      </c>
      <c r="AB57" s="12">
        <f t="shared" si="70"/>
        <v>30.444057745634762</v>
      </c>
      <c r="AC57" s="12">
        <f t="shared" si="70"/>
        <v>4.5308180329674999</v>
      </c>
      <c r="AD57" s="12">
        <f t="shared" si="70"/>
        <v>30.444057745634762</v>
      </c>
      <c r="AE57" s="12">
        <f t="shared" si="71"/>
        <v>4.5308180329674999</v>
      </c>
      <c r="AF57" s="12">
        <f t="shared" si="71"/>
        <v>30.444057745634762</v>
      </c>
      <c r="AG57" s="12">
        <f t="shared" si="72"/>
        <v>4.5308180329674999</v>
      </c>
      <c r="AH57" s="12">
        <f t="shared" si="73"/>
        <v>30.444057745634762</v>
      </c>
      <c r="AI57" s="12">
        <f t="shared" si="77"/>
        <v>4.5308180329674999</v>
      </c>
      <c r="AJ57" s="12">
        <f t="shared" si="78"/>
        <v>30.444057745634762</v>
      </c>
      <c r="AK57" s="12">
        <f t="shared" si="78"/>
        <v>4.5308180329674999</v>
      </c>
      <c r="AL57" s="12">
        <f t="shared" si="79"/>
        <v>30.444057745634762</v>
      </c>
      <c r="AM57" s="12">
        <f>AI57</f>
        <v>4.5308180329674999</v>
      </c>
      <c r="AN57" s="12">
        <f>AJ57</f>
        <v>30.444057745634762</v>
      </c>
      <c r="AO57" s="12">
        <f>AK57</f>
        <v>4.5308180329674999</v>
      </c>
      <c r="AP57" s="12">
        <f>AL57</f>
        <v>30.444057745634762</v>
      </c>
      <c r="AQ57" s="12">
        <v>0</v>
      </c>
      <c r="AR57" s="12">
        <f t="shared" si="36"/>
        <v>0</v>
      </c>
      <c r="AS57" s="12">
        <v>0</v>
      </c>
      <c r="AT57" s="12">
        <f t="shared" si="37"/>
        <v>0</v>
      </c>
      <c r="AU57" s="12">
        <v>0</v>
      </c>
      <c r="AV57" s="12">
        <f t="shared" si="80"/>
        <v>0</v>
      </c>
      <c r="AW57" s="12">
        <v>0</v>
      </c>
      <c r="AX57" s="12">
        <v>0</v>
      </c>
      <c r="AY57" s="12">
        <f>K57</f>
        <v>30.444057745634762</v>
      </c>
      <c r="AZ57" s="12">
        <f>AY57</f>
        <v>30.444057745634762</v>
      </c>
      <c r="BA57" s="12">
        <f t="shared" si="13"/>
        <v>30.444057745634762</v>
      </c>
      <c r="BB57" s="12">
        <f t="shared" si="14"/>
        <v>30.444057745634762</v>
      </c>
      <c r="BC57" s="17" t="s">
        <v>179</v>
      </c>
      <c r="BD57" s="26"/>
    </row>
    <row r="58" spans="1:56" ht="69" customHeight="1" x14ac:dyDescent="0.25">
      <c r="A58" s="24" t="s">
        <v>127</v>
      </c>
      <c r="B58" s="25" t="s">
        <v>207</v>
      </c>
      <c r="C58" s="32" t="s">
        <v>211</v>
      </c>
      <c r="D58" s="23" t="s">
        <v>112</v>
      </c>
      <c r="E58" s="23">
        <v>2019</v>
      </c>
      <c r="F58" s="23">
        <v>2020</v>
      </c>
      <c r="G58" s="23">
        <f t="shared" si="81"/>
        <v>2020</v>
      </c>
      <c r="H58" s="12">
        <v>5.3879999999999999</v>
      </c>
      <c r="I58" s="9">
        <f t="shared" si="82"/>
        <v>5.3879999999999999</v>
      </c>
      <c r="J58" s="12">
        <v>0</v>
      </c>
      <c r="K58" s="12">
        <v>5.3879999999999999</v>
      </c>
      <c r="L58" s="12">
        <v>1.4830000000000001</v>
      </c>
      <c r="M58" s="12">
        <v>1.4329489399999997</v>
      </c>
      <c r="N58" s="12">
        <v>2.4720510600000001</v>
      </c>
      <c r="O58" s="12">
        <v>0</v>
      </c>
      <c r="P58" s="9">
        <f>Q58+R58+S58</f>
        <v>4.9883299999999995</v>
      </c>
      <c r="Q58" s="9">
        <v>1.0833299999999999</v>
      </c>
      <c r="R58" s="9">
        <f t="shared" ref="R58:T65" si="83">M58</f>
        <v>1.4329489399999997</v>
      </c>
      <c r="S58" s="9">
        <f t="shared" si="83"/>
        <v>2.4720510600000001</v>
      </c>
      <c r="T58" s="9">
        <f t="shared" si="83"/>
        <v>0</v>
      </c>
      <c r="U58" s="12">
        <v>0</v>
      </c>
      <c r="V58" s="12">
        <v>0</v>
      </c>
      <c r="W58" s="12">
        <f>1.10135409679843/1.2</f>
        <v>0.91779508066535842</v>
      </c>
      <c r="X58" s="12">
        <v>3.9049999999999998</v>
      </c>
      <c r="Y58" s="12">
        <f t="shared" si="76"/>
        <v>0.91779508066535842</v>
      </c>
      <c r="Z58" s="12">
        <f t="shared" ref="Z58:Z65" si="84">X58</f>
        <v>3.9049999999999998</v>
      </c>
      <c r="AA58" s="12">
        <v>0</v>
      </c>
      <c r="AB58" s="12">
        <v>0</v>
      </c>
      <c r="AC58" s="12">
        <f>AA58</f>
        <v>0</v>
      </c>
      <c r="AD58" s="12">
        <f>AB58</f>
        <v>0</v>
      </c>
      <c r="AE58" s="12">
        <v>0</v>
      </c>
      <c r="AF58" s="12">
        <v>0</v>
      </c>
      <c r="AG58" s="12">
        <f t="shared" si="72"/>
        <v>0</v>
      </c>
      <c r="AH58" s="12">
        <f t="shared" si="73"/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3.904789166</v>
      </c>
      <c r="AR58" s="12">
        <f>AQ58</f>
        <v>3.904789166</v>
      </c>
      <c r="AS58" s="12">
        <v>0</v>
      </c>
      <c r="AT58" s="12">
        <f t="shared" si="37"/>
        <v>0</v>
      </c>
      <c r="AU58" s="12">
        <v>0</v>
      </c>
      <c r="AV58" s="12">
        <f t="shared" si="80"/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f t="shared" si="13"/>
        <v>3.904789166</v>
      </c>
      <c r="BB58" s="12">
        <f t="shared" si="14"/>
        <v>3.904789166</v>
      </c>
      <c r="BC58" s="17" t="s">
        <v>179</v>
      </c>
      <c r="BD58" s="26"/>
    </row>
    <row r="59" spans="1:56" ht="68.25" customHeight="1" x14ac:dyDescent="0.25">
      <c r="A59" s="24" t="s">
        <v>135</v>
      </c>
      <c r="B59" s="25" t="s">
        <v>218</v>
      </c>
      <c r="C59" s="32" t="s">
        <v>212</v>
      </c>
      <c r="D59" s="23" t="s">
        <v>112</v>
      </c>
      <c r="E59" s="23">
        <v>2019</v>
      </c>
      <c r="F59" s="23">
        <v>2021</v>
      </c>
      <c r="G59" s="23">
        <f t="shared" si="81"/>
        <v>2021</v>
      </c>
      <c r="H59" s="12">
        <v>8.1030062109156695</v>
      </c>
      <c r="I59" s="9">
        <f t="shared" si="82"/>
        <v>8.1030062109156695</v>
      </c>
      <c r="J59" s="12">
        <v>0</v>
      </c>
      <c r="K59" s="12">
        <f t="shared" si="75"/>
        <v>46.598321953539347</v>
      </c>
      <c r="L59" s="12">
        <v>2.823</v>
      </c>
      <c r="M59" s="12">
        <v>7.8231282363205503</v>
      </c>
      <c r="N59" s="12">
        <v>35.952193717218798</v>
      </c>
      <c r="O59" s="12">
        <v>0</v>
      </c>
      <c r="P59" s="9">
        <f t="shared" ref="P59:Q65" si="85">K59</f>
        <v>46.598321953539347</v>
      </c>
      <c r="Q59" s="9">
        <f t="shared" si="85"/>
        <v>2.823</v>
      </c>
      <c r="R59" s="9">
        <f t="shared" si="83"/>
        <v>7.8231282363205503</v>
      </c>
      <c r="S59" s="9">
        <f t="shared" si="83"/>
        <v>35.952193717218798</v>
      </c>
      <c r="T59" s="9">
        <f t="shared" si="83"/>
        <v>0</v>
      </c>
      <c r="U59" s="12">
        <v>0</v>
      </c>
      <c r="V59" s="12">
        <v>0</v>
      </c>
      <c r="W59" s="12">
        <f>9.56154732888048/1.2</f>
        <v>7.9679561074003997</v>
      </c>
      <c r="X59" s="12">
        <v>43.775321953539347</v>
      </c>
      <c r="Y59" s="12">
        <f t="shared" si="76"/>
        <v>7.9679561074003997</v>
      </c>
      <c r="Z59" s="12">
        <f t="shared" si="84"/>
        <v>43.775321953539347</v>
      </c>
      <c r="AA59" s="12">
        <f>Y59</f>
        <v>7.9679561074003997</v>
      </c>
      <c r="AB59" s="12">
        <f>Z59</f>
        <v>43.775321953539347</v>
      </c>
      <c r="AC59" s="12">
        <f>AA59</f>
        <v>7.9679561074003997</v>
      </c>
      <c r="AD59" s="12">
        <f>AB59</f>
        <v>43.775321953539347</v>
      </c>
      <c r="AE59" s="12">
        <v>0</v>
      </c>
      <c r="AF59" s="12">
        <v>0</v>
      </c>
      <c r="AG59" s="12">
        <f t="shared" si="72"/>
        <v>0</v>
      </c>
      <c r="AH59" s="12">
        <f t="shared" si="73"/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f t="shared" si="36"/>
        <v>0</v>
      </c>
      <c r="AS59" s="12">
        <f>M59+N59</f>
        <v>43.775321953539347</v>
      </c>
      <c r="AT59" s="12">
        <f t="shared" si="37"/>
        <v>43.775321953539347</v>
      </c>
      <c r="AU59" s="12">
        <v>0</v>
      </c>
      <c r="AV59" s="12">
        <f t="shared" si="80"/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f t="shared" si="13"/>
        <v>43.775321953539347</v>
      </c>
      <c r="BB59" s="12">
        <f t="shared" si="14"/>
        <v>43.775321953539347</v>
      </c>
      <c r="BC59" s="17" t="s">
        <v>179</v>
      </c>
      <c r="BD59" s="26"/>
    </row>
    <row r="60" spans="1:56" ht="63" x14ac:dyDescent="0.25">
      <c r="A60" s="24" t="s">
        <v>136</v>
      </c>
      <c r="B60" s="25" t="s">
        <v>146</v>
      </c>
      <c r="C60" s="32" t="s">
        <v>213</v>
      </c>
      <c r="D60" s="23" t="s">
        <v>112</v>
      </c>
      <c r="E60" s="23">
        <v>2020</v>
      </c>
      <c r="F60" s="23">
        <v>2020</v>
      </c>
      <c r="G60" s="23">
        <f t="shared" si="81"/>
        <v>2020</v>
      </c>
      <c r="H60" s="12">
        <f>I60</f>
        <v>2.145</v>
      </c>
      <c r="I60" s="9">
        <v>2.145</v>
      </c>
      <c r="J60" s="12">
        <v>0</v>
      </c>
      <c r="K60" s="12">
        <f t="shared" si="75"/>
        <v>13.810853819446111</v>
      </c>
      <c r="L60" s="12">
        <v>0.88463340000000001</v>
      </c>
      <c r="M60" s="12">
        <v>4.0098046762601101</v>
      </c>
      <c r="N60" s="12">
        <v>8.9164157431860005</v>
      </c>
      <c r="O60" s="12">
        <v>0</v>
      </c>
      <c r="P60" s="9">
        <f t="shared" si="85"/>
        <v>13.810853819446111</v>
      </c>
      <c r="Q60" s="9">
        <f t="shared" si="85"/>
        <v>0.88463340000000001</v>
      </c>
      <c r="R60" s="9">
        <f t="shared" si="83"/>
        <v>4.0098046762601101</v>
      </c>
      <c r="S60" s="9">
        <f t="shared" si="83"/>
        <v>8.9164157431860005</v>
      </c>
      <c r="T60" s="9">
        <f t="shared" si="83"/>
        <v>0</v>
      </c>
      <c r="U60" s="12">
        <v>0</v>
      </c>
      <c r="V60" s="12">
        <v>0</v>
      </c>
      <c r="W60" s="12">
        <f>2.5316453532669/1.2</f>
        <v>2.1097044610557498</v>
      </c>
      <c r="X60" s="12">
        <v>13.810853819446111</v>
      </c>
      <c r="Y60" s="12">
        <f t="shared" ref="Y60:Y65" si="86">W60</f>
        <v>2.1097044610557498</v>
      </c>
      <c r="Z60" s="12">
        <f t="shared" si="84"/>
        <v>13.810853819446111</v>
      </c>
      <c r="AA60" s="12">
        <v>0</v>
      </c>
      <c r="AB60" s="12">
        <v>0</v>
      </c>
      <c r="AC60" s="12">
        <v>0</v>
      </c>
      <c r="AD60" s="12">
        <f t="shared" ref="AD60:AD65" si="87">AB60</f>
        <v>0</v>
      </c>
      <c r="AE60" s="12">
        <v>0</v>
      </c>
      <c r="AF60" s="12">
        <v>0</v>
      </c>
      <c r="AG60" s="12">
        <f t="shared" si="72"/>
        <v>0</v>
      </c>
      <c r="AH60" s="12">
        <f t="shared" si="73"/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13.8108538194461</v>
      </c>
      <c r="AR60" s="12">
        <f t="shared" si="36"/>
        <v>13.8108538194461</v>
      </c>
      <c r="AS60" s="12">
        <v>0</v>
      </c>
      <c r="AT60" s="12">
        <f t="shared" si="37"/>
        <v>0</v>
      </c>
      <c r="AU60" s="12">
        <v>0</v>
      </c>
      <c r="AV60" s="12">
        <f t="shared" si="80"/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f t="shared" si="13"/>
        <v>13.8108538194461</v>
      </c>
      <c r="BB60" s="12">
        <f t="shared" si="14"/>
        <v>13.8108538194461</v>
      </c>
      <c r="BC60" s="17" t="s">
        <v>179</v>
      </c>
      <c r="BD60" s="26"/>
    </row>
    <row r="61" spans="1:56" ht="63" x14ac:dyDescent="0.25">
      <c r="A61" s="24" t="s">
        <v>137</v>
      </c>
      <c r="B61" s="25" t="s">
        <v>232</v>
      </c>
      <c r="C61" s="32" t="s">
        <v>240</v>
      </c>
      <c r="D61" s="23" t="s">
        <v>112</v>
      </c>
      <c r="E61" s="23">
        <v>2021</v>
      </c>
      <c r="F61" s="23">
        <v>2022</v>
      </c>
      <c r="G61" s="23">
        <f t="shared" si="81"/>
        <v>2022</v>
      </c>
      <c r="H61" s="12">
        <v>5.8136359551882499</v>
      </c>
      <c r="I61" s="9">
        <f t="shared" si="82"/>
        <v>5.8136359551882499</v>
      </c>
      <c r="J61" s="12">
        <v>0</v>
      </c>
      <c r="K61" s="12">
        <f>L61+M61+N61+O61</f>
        <v>37.978752936301497</v>
      </c>
      <c r="L61" s="12">
        <v>0.93286619999999998</v>
      </c>
      <c r="M61" s="12">
        <v>10.4492358029787</v>
      </c>
      <c r="N61" s="12">
        <v>26.596650933322799</v>
      </c>
      <c r="O61" s="12">
        <v>0</v>
      </c>
      <c r="P61" s="9">
        <f t="shared" si="85"/>
        <v>37.978752936301497</v>
      </c>
      <c r="Q61" s="9">
        <f t="shared" si="85"/>
        <v>0.93286619999999998</v>
      </c>
      <c r="R61" s="9">
        <f t="shared" si="83"/>
        <v>10.4492358029787</v>
      </c>
      <c r="S61" s="9">
        <f t="shared" si="83"/>
        <v>26.596650933322799</v>
      </c>
      <c r="T61" s="9">
        <f t="shared" si="83"/>
        <v>0</v>
      </c>
      <c r="U61" s="12">
        <v>0</v>
      </c>
      <c r="V61" s="12">
        <v>0</v>
      </c>
      <c r="W61" s="12">
        <f>6.86009042712213/1.2</f>
        <v>5.7167420226017756</v>
      </c>
      <c r="X61" s="12">
        <v>37.978752936301497</v>
      </c>
      <c r="Y61" s="12">
        <f t="shared" si="86"/>
        <v>5.7167420226017756</v>
      </c>
      <c r="Z61" s="12">
        <f t="shared" si="84"/>
        <v>37.978752936301497</v>
      </c>
      <c r="AA61" s="12">
        <f>Y61</f>
        <v>5.7167420226017756</v>
      </c>
      <c r="AB61" s="12">
        <f>Z61</f>
        <v>37.978752936301497</v>
      </c>
      <c r="AC61" s="12">
        <f>AA61</f>
        <v>5.7167420226017756</v>
      </c>
      <c r="AD61" s="12">
        <f t="shared" si="87"/>
        <v>37.978752936301497</v>
      </c>
      <c r="AE61" s="12">
        <f>AA61</f>
        <v>5.7167420226017756</v>
      </c>
      <c r="AF61" s="12">
        <v>37.0458</v>
      </c>
      <c r="AG61" s="12">
        <f t="shared" si="72"/>
        <v>5.7167420226017756</v>
      </c>
      <c r="AH61" s="12">
        <f t="shared" si="73"/>
        <v>37.0458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f t="shared" si="36"/>
        <v>0</v>
      </c>
      <c r="AS61" s="12">
        <v>0.93286619999999998</v>
      </c>
      <c r="AT61" s="12">
        <f t="shared" si="37"/>
        <v>0.93286619999999998</v>
      </c>
      <c r="AU61" s="12">
        <v>37.045886736301497</v>
      </c>
      <c r="AV61" s="12">
        <f t="shared" si="80"/>
        <v>37.045886736301497</v>
      </c>
      <c r="AW61" s="12">
        <v>0</v>
      </c>
      <c r="AX61" s="12">
        <v>0</v>
      </c>
      <c r="AY61" s="12">
        <v>0</v>
      </c>
      <c r="AZ61" s="12">
        <v>0</v>
      </c>
      <c r="BA61" s="12">
        <f t="shared" si="13"/>
        <v>37.978752936301497</v>
      </c>
      <c r="BB61" s="12">
        <f t="shared" si="14"/>
        <v>37.978752936301497</v>
      </c>
      <c r="BC61" s="17" t="s">
        <v>179</v>
      </c>
      <c r="BD61" s="26"/>
    </row>
    <row r="62" spans="1:56" ht="63" x14ac:dyDescent="0.25">
      <c r="A62" s="24" t="s">
        <v>138</v>
      </c>
      <c r="B62" s="25" t="s">
        <v>147</v>
      </c>
      <c r="C62" s="32" t="s">
        <v>214</v>
      </c>
      <c r="D62" s="23" t="s">
        <v>112</v>
      </c>
      <c r="E62" s="23">
        <v>2022</v>
      </c>
      <c r="F62" s="23">
        <v>2022</v>
      </c>
      <c r="G62" s="23">
        <f t="shared" si="81"/>
        <v>2022</v>
      </c>
      <c r="H62" s="12">
        <v>4.4230845309750002</v>
      </c>
      <c r="I62" s="9">
        <f t="shared" si="82"/>
        <v>4.4230845309750002</v>
      </c>
      <c r="J62" s="12">
        <v>0</v>
      </c>
      <c r="K62" s="12">
        <f>L62+M62+N62+O62</f>
        <v>27.490417058861929</v>
      </c>
      <c r="L62" s="12">
        <v>0</v>
      </c>
      <c r="M62" s="12">
        <v>5.0103496039717301</v>
      </c>
      <c r="N62" s="12">
        <v>22.4800674548902</v>
      </c>
      <c r="O62" s="12">
        <v>0</v>
      </c>
      <c r="P62" s="9">
        <f t="shared" si="85"/>
        <v>27.490417058861929</v>
      </c>
      <c r="Q62" s="9">
        <f t="shared" si="85"/>
        <v>0</v>
      </c>
      <c r="R62" s="9">
        <f t="shared" si="83"/>
        <v>5.0103496039717301</v>
      </c>
      <c r="S62" s="9">
        <f t="shared" si="83"/>
        <v>22.4800674548902</v>
      </c>
      <c r="T62" s="9">
        <f t="shared" si="83"/>
        <v>0</v>
      </c>
      <c r="U62" s="12">
        <v>0</v>
      </c>
      <c r="V62" s="12">
        <v>0</v>
      </c>
      <c r="W62" s="12">
        <f>5.2192397465505/1.2</f>
        <v>4.3493664554587497</v>
      </c>
      <c r="X62" s="12">
        <v>27.490417058861929</v>
      </c>
      <c r="Y62" s="12">
        <f t="shared" si="86"/>
        <v>4.3493664554587497</v>
      </c>
      <c r="Z62" s="12">
        <f t="shared" si="84"/>
        <v>27.490417058861929</v>
      </c>
      <c r="AA62" s="12">
        <f t="shared" ref="AA62:AB65" si="88">Y62</f>
        <v>4.3493664554587497</v>
      </c>
      <c r="AB62" s="12">
        <f t="shared" si="88"/>
        <v>27.490417058861929</v>
      </c>
      <c r="AC62" s="12">
        <f t="shared" ref="AC62:AC64" si="89">AA62</f>
        <v>4.3493664554587497</v>
      </c>
      <c r="AD62" s="12">
        <f t="shared" si="87"/>
        <v>27.490417058861929</v>
      </c>
      <c r="AE62" s="12">
        <f>AA62</f>
        <v>4.3493664554587497</v>
      </c>
      <c r="AF62" s="12">
        <f>AB62</f>
        <v>27.490417058861929</v>
      </c>
      <c r="AG62" s="12">
        <f t="shared" si="72"/>
        <v>4.3493664554587497</v>
      </c>
      <c r="AH62" s="12">
        <f t="shared" si="73"/>
        <v>27.490417058861929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f>L62</f>
        <v>0</v>
      </c>
      <c r="AR62" s="12">
        <f t="shared" si="36"/>
        <v>0</v>
      </c>
      <c r="AS62" s="12">
        <v>0</v>
      </c>
      <c r="AT62" s="12">
        <f t="shared" si="37"/>
        <v>0</v>
      </c>
      <c r="AU62" s="12">
        <f>K62</f>
        <v>27.490417058861929</v>
      </c>
      <c r="AV62" s="12">
        <f t="shared" si="80"/>
        <v>27.490417058861929</v>
      </c>
      <c r="AW62" s="12">
        <v>0</v>
      </c>
      <c r="AX62" s="12">
        <v>0</v>
      </c>
      <c r="AY62" s="12">
        <v>0</v>
      </c>
      <c r="AZ62" s="12">
        <v>0</v>
      </c>
      <c r="BA62" s="12">
        <f t="shared" si="13"/>
        <v>27.490417058861929</v>
      </c>
      <c r="BB62" s="12">
        <f t="shared" si="14"/>
        <v>27.490417058861929</v>
      </c>
      <c r="BC62" s="17" t="s">
        <v>179</v>
      </c>
      <c r="BD62" s="26"/>
    </row>
    <row r="63" spans="1:56" ht="63" x14ac:dyDescent="0.25">
      <c r="A63" s="24" t="s">
        <v>139</v>
      </c>
      <c r="B63" s="25" t="s">
        <v>148</v>
      </c>
      <c r="C63" s="32" t="s">
        <v>215</v>
      </c>
      <c r="D63" s="23" t="s">
        <v>112</v>
      </c>
      <c r="E63" s="23">
        <v>2023</v>
      </c>
      <c r="F63" s="23">
        <v>2023</v>
      </c>
      <c r="G63" s="23">
        <f t="shared" si="81"/>
        <v>2023</v>
      </c>
      <c r="H63" s="12">
        <v>3.9886352477501301</v>
      </c>
      <c r="I63" s="9">
        <f t="shared" si="82"/>
        <v>3.9886352477501301</v>
      </c>
      <c r="J63" s="12">
        <v>0</v>
      </c>
      <c r="K63" s="12">
        <f>L63+M63+N63+O63</f>
        <v>26.449022300589029</v>
      </c>
      <c r="L63" s="12">
        <v>3.2419508860362001</v>
      </c>
      <c r="M63" s="12">
        <v>5.8522478052205296</v>
      </c>
      <c r="N63" s="12">
        <v>17.3548236093323</v>
      </c>
      <c r="O63" s="12">
        <v>0</v>
      </c>
      <c r="P63" s="9">
        <f t="shared" si="85"/>
        <v>26.449022300589029</v>
      </c>
      <c r="Q63" s="9">
        <f t="shared" si="85"/>
        <v>3.2419508860362001</v>
      </c>
      <c r="R63" s="9">
        <f t="shared" si="83"/>
        <v>5.8522478052205296</v>
      </c>
      <c r="S63" s="9">
        <f t="shared" si="83"/>
        <v>17.3548236093323</v>
      </c>
      <c r="T63" s="9">
        <f t="shared" si="83"/>
        <v>0</v>
      </c>
      <c r="U63" s="12">
        <v>0</v>
      </c>
      <c r="V63" s="12">
        <v>0</v>
      </c>
      <c r="W63" s="12">
        <f>4.70658959234515/1.2</f>
        <v>3.9221579936209583</v>
      </c>
      <c r="X63" s="12">
        <v>26.449022300589029</v>
      </c>
      <c r="Y63" s="12">
        <f t="shared" si="86"/>
        <v>3.9221579936209583</v>
      </c>
      <c r="Z63" s="12">
        <f t="shared" si="84"/>
        <v>26.449022300589029</v>
      </c>
      <c r="AA63" s="12">
        <f t="shared" si="88"/>
        <v>3.9221579936209583</v>
      </c>
      <c r="AB63" s="12">
        <f t="shared" si="88"/>
        <v>26.449022300589029</v>
      </c>
      <c r="AC63" s="12">
        <f t="shared" si="89"/>
        <v>3.9221579936209583</v>
      </c>
      <c r="AD63" s="12">
        <f t="shared" si="87"/>
        <v>26.449022300589029</v>
      </c>
      <c r="AE63" s="12">
        <f>AA63</f>
        <v>3.9221579936209583</v>
      </c>
      <c r="AF63" s="12">
        <f>AB63</f>
        <v>26.449022300589029</v>
      </c>
      <c r="AG63" s="12">
        <f t="shared" si="72"/>
        <v>3.9221579936209583</v>
      </c>
      <c r="AH63" s="12">
        <f t="shared" si="73"/>
        <v>26.449022300589029</v>
      </c>
      <c r="AI63" s="12">
        <f t="shared" ref="AI63:AI65" si="90">AG63</f>
        <v>3.9221579936209583</v>
      </c>
      <c r="AJ63" s="12">
        <f t="shared" ref="AJ63:AK65" si="91">AH63</f>
        <v>26.449022300589029</v>
      </c>
      <c r="AK63" s="12">
        <f t="shared" si="91"/>
        <v>3.9221579936209583</v>
      </c>
      <c r="AL63" s="12">
        <f t="shared" ref="AL63:AL65" si="92">AJ63</f>
        <v>26.449022300589029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f t="shared" si="36"/>
        <v>0</v>
      </c>
      <c r="AS63" s="12">
        <v>0</v>
      </c>
      <c r="AT63" s="12">
        <f t="shared" si="37"/>
        <v>0</v>
      </c>
      <c r="AU63" s="12">
        <v>0</v>
      </c>
      <c r="AV63" s="12">
        <f t="shared" si="80"/>
        <v>0</v>
      </c>
      <c r="AW63" s="12">
        <f>K63</f>
        <v>26.449022300589029</v>
      </c>
      <c r="AX63" s="12">
        <f>AW63</f>
        <v>26.449022300589029</v>
      </c>
      <c r="AY63" s="12">
        <v>0</v>
      </c>
      <c r="AZ63" s="12">
        <v>0</v>
      </c>
      <c r="BA63" s="12">
        <f t="shared" si="13"/>
        <v>26.449022300589029</v>
      </c>
      <c r="BB63" s="12">
        <f t="shared" si="14"/>
        <v>26.449022300589029</v>
      </c>
      <c r="BC63" s="17" t="s">
        <v>179</v>
      </c>
      <c r="BD63" s="26"/>
    </row>
    <row r="64" spans="1:56" ht="63" x14ac:dyDescent="0.25">
      <c r="A64" s="24" t="s">
        <v>140</v>
      </c>
      <c r="B64" s="25" t="s">
        <v>149</v>
      </c>
      <c r="C64" s="32" t="s">
        <v>216</v>
      </c>
      <c r="D64" s="23" t="s">
        <v>112</v>
      </c>
      <c r="E64" s="23">
        <v>2024</v>
      </c>
      <c r="F64" s="23">
        <v>2024</v>
      </c>
      <c r="G64" s="23">
        <f t="shared" si="81"/>
        <v>2024</v>
      </c>
      <c r="H64" s="12">
        <v>6.2301969417</v>
      </c>
      <c r="I64" s="9">
        <f t="shared" si="82"/>
        <v>6.2301969417</v>
      </c>
      <c r="J64" s="12">
        <v>0</v>
      </c>
      <c r="K64" s="12">
        <f>L64+M64+N64+O64</f>
        <v>43.606411564733875</v>
      </c>
      <c r="L64" s="12">
        <v>0</v>
      </c>
      <c r="M64" s="12">
        <v>9.3239186588465692</v>
      </c>
      <c r="N64" s="12">
        <v>34.282492905887302</v>
      </c>
      <c r="O64" s="12">
        <v>0</v>
      </c>
      <c r="P64" s="9">
        <f t="shared" si="85"/>
        <v>43.606411564733875</v>
      </c>
      <c r="Q64" s="9">
        <f t="shared" si="85"/>
        <v>0</v>
      </c>
      <c r="R64" s="9">
        <f t="shared" si="83"/>
        <v>9.3239186588465692</v>
      </c>
      <c r="S64" s="9">
        <f t="shared" si="83"/>
        <v>34.282492905887302</v>
      </c>
      <c r="T64" s="9">
        <f t="shared" si="83"/>
        <v>0</v>
      </c>
      <c r="U64" s="12">
        <v>0</v>
      </c>
      <c r="V64" s="12">
        <v>0</v>
      </c>
      <c r="W64" s="12">
        <f>7.351632391206/1.2</f>
        <v>6.1263603260050008</v>
      </c>
      <c r="X64" s="12">
        <v>43.606411564733875</v>
      </c>
      <c r="Y64" s="12">
        <f t="shared" si="86"/>
        <v>6.1263603260050008</v>
      </c>
      <c r="Z64" s="12">
        <f t="shared" si="84"/>
        <v>43.606411564733875</v>
      </c>
      <c r="AA64" s="12">
        <f t="shared" si="88"/>
        <v>6.1263603260050008</v>
      </c>
      <c r="AB64" s="12">
        <f t="shared" si="88"/>
        <v>43.606411564733875</v>
      </c>
      <c r="AC64" s="12">
        <f t="shared" si="89"/>
        <v>6.1263603260050008</v>
      </c>
      <c r="AD64" s="12">
        <f t="shared" si="87"/>
        <v>43.606411564733875</v>
      </c>
      <c r="AE64" s="12">
        <f>AA64</f>
        <v>6.1263603260050008</v>
      </c>
      <c r="AF64" s="12">
        <f>AB64</f>
        <v>43.606411564733875</v>
      </c>
      <c r="AG64" s="12">
        <f t="shared" si="72"/>
        <v>6.1263603260050008</v>
      </c>
      <c r="AH64" s="12">
        <f t="shared" si="73"/>
        <v>43.606411564733875</v>
      </c>
      <c r="AI64" s="12">
        <f t="shared" si="90"/>
        <v>6.1263603260050008</v>
      </c>
      <c r="AJ64" s="12">
        <f t="shared" si="91"/>
        <v>43.606411564733875</v>
      </c>
      <c r="AK64" s="12">
        <f t="shared" si="91"/>
        <v>6.1263603260050008</v>
      </c>
      <c r="AL64" s="12">
        <f t="shared" si="92"/>
        <v>43.606411564733875</v>
      </c>
      <c r="AM64" s="12">
        <f t="shared" ref="AM64:AP65" si="93">AI64</f>
        <v>6.1263603260050008</v>
      </c>
      <c r="AN64" s="12">
        <f t="shared" si="93"/>
        <v>43.606411564733875</v>
      </c>
      <c r="AO64" s="12">
        <f t="shared" si="93"/>
        <v>6.1263603260050008</v>
      </c>
      <c r="AP64" s="12">
        <f t="shared" si="93"/>
        <v>43.606411564733875</v>
      </c>
      <c r="AQ64" s="12">
        <v>0</v>
      </c>
      <c r="AR64" s="12">
        <f t="shared" si="36"/>
        <v>0</v>
      </c>
      <c r="AS64" s="12">
        <v>0</v>
      </c>
      <c r="AT64" s="12">
        <f t="shared" si="37"/>
        <v>0</v>
      </c>
      <c r="AU64" s="12">
        <v>0</v>
      </c>
      <c r="AV64" s="12">
        <f t="shared" si="80"/>
        <v>0</v>
      </c>
      <c r="AW64" s="12">
        <v>0</v>
      </c>
      <c r="AX64" s="12">
        <v>0</v>
      </c>
      <c r="AY64" s="12">
        <f>K64</f>
        <v>43.606411564733875</v>
      </c>
      <c r="AZ64" s="12">
        <f>AY64</f>
        <v>43.606411564733875</v>
      </c>
      <c r="BA64" s="12">
        <f t="shared" si="13"/>
        <v>43.606411564733875</v>
      </c>
      <c r="BB64" s="12">
        <f t="shared" si="14"/>
        <v>43.606411564733875</v>
      </c>
      <c r="BC64" s="17" t="s">
        <v>179</v>
      </c>
      <c r="BD64" s="26"/>
    </row>
    <row r="65" spans="1:56" ht="65.25" customHeight="1" x14ac:dyDescent="0.25">
      <c r="A65" s="24" t="s">
        <v>141</v>
      </c>
      <c r="B65" s="25" t="s">
        <v>150</v>
      </c>
      <c r="C65" s="32" t="s">
        <v>217</v>
      </c>
      <c r="D65" s="23" t="s">
        <v>112</v>
      </c>
      <c r="E65" s="23">
        <v>2024</v>
      </c>
      <c r="F65" s="23">
        <v>2024</v>
      </c>
      <c r="G65" s="23">
        <f>F65</f>
        <v>2024</v>
      </c>
      <c r="H65" s="12">
        <v>1.99675517685</v>
      </c>
      <c r="I65" s="9">
        <f>H65</f>
        <v>1.99675517685</v>
      </c>
      <c r="J65" s="12">
        <v>0</v>
      </c>
      <c r="K65" s="12">
        <f>L65+M65+N65+O65</f>
        <v>13.633796775676409</v>
      </c>
      <c r="L65" s="12">
        <v>0</v>
      </c>
      <c r="M65" s="12">
        <v>3.19964874882761</v>
      </c>
      <c r="N65" s="12">
        <v>10.434148026848799</v>
      </c>
      <c r="O65" s="12">
        <v>0</v>
      </c>
      <c r="P65" s="9">
        <f t="shared" si="85"/>
        <v>13.633796775676409</v>
      </c>
      <c r="Q65" s="9">
        <f t="shared" si="85"/>
        <v>0</v>
      </c>
      <c r="R65" s="9">
        <f t="shared" si="83"/>
        <v>3.19964874882761</v>
      </c>
      <c r="S65" s="9">
        <f t="shared" si="83"/>
        <v>10.434148026848799</v>
      </c>
      <c r="T65" s="9">
        <f t="shared" si="83"/>
        <v>0</v>
      </c>
      <c r="U65" s="12">
        <v>0</v>
      </c>
      <c r="V65" s="12">
        <v>0</v>
      </c>
      <c r="W65" s="12">
        <f>2.356171108683/1.2</f>
        <v>1.9634759239025001</v>
      </c>
      <c r="X65" s="12">
        <v>13.633796775676409</v>
      </c>
      <c r="Y65" s="12">
        <f t="shared" si="86"/>
        <v>1.9634759239025001</v>
      </c>
      <c r="Z65" s="12">
        <f t="shared" si="84"/>
        <v>13.633796775676409</v>
      </c>
      <c r="AA65" s="12">
        <f t="shared" si="88"/>
        <v>1.9634759239025001</v>
      </c>
      <c r="AB65" s="12">
        <f t="shared" si="88"/>
        <v>13.633796775676409</v>
      </c>
      <c r="AC65" s="12">
        <f>AA65</f>
        <v>1.9634759239025001</v>
      </c>
      <c r="AD65" s="12">
        <f t="shared" si="87"/>
        <v>13.633796775676409</v>
      </c>
      <c r="AE65" s="12">
        <f>AA65</f>
        <v>1.9634759239025001</v>
      </c>
      <c r="AF65" s="12">
        <f>AB65</f>
        <v>13.633796775676409</v>
      </c>
      <c r="AG65" s="12">
        <f t="shared" si="72"/>
        <v>1.9634759239025001</v>
      </c>
      <c r="AH65" s="12">
        <f t="shared" si="73"/>
        <v>13.633796775676409</v>
      </c>
      <c r="AI65" s="12">
        <f t="shared" si="90"/>
        <v>1.9634759239025001</v>
      </c>
      <c r="AJ65" s="12">
        <f t="shared" si="91"/>
        <v>13.633796775676409</v>
      </c>
      <c r="AK65" s="12">
        <f t="shared" si="91"/>
        <v>1.9634759239025001</v>
      </c>
      <c r="AL65" s="12">
        <f t="shared" si="92"/>
        <v>13.633796775676409</v>
      </c>
      <c r="AM65" s="12">
        <f t="shared" si="93"/>
        <v>1.9634759239025001</v>
      </c>
      <c r="AN65" s="12">
        <f t="shared" si="93"/>
        <v>13.633796775676409</v>
      </c>
      <c r="AO65" s="12">
        <f t="shared" si="93"/>
        <v>1.9634759239025001</v>
      </c>
      <c r="AP65" s="12">
        <f t="shared" si="93"/>
        <v>13.633796775676409</v>
      </c>
      <c r="AQ65" s="12">
        <v>0</v>
      </c>
      <c r="AR65" s="12">
        <f t="shared" si="36"/>
        <v>0</v>
      </c>
      <c r="AS65" s="12">
        <v>0</v>
      </c>
      <c r="AT65" s="12">
        <f t="shared" si="37"/>
        <v>0</v>
      </c>
      <c r="AU65" s="12">
        <v>0</v>
      </c>
      <c r="AV65" s="12">
        <f t="shared" si="80"/>
        <v>0</v>
      </c>
      <c r="AW65" s="12">
        <v>0</v>
      </c>
      <c r="AX65" s="12">
        <v>0</v>
      </c>
      <c r="AY65" s="12">
        <f>K65</f>
        <v>13.633796775676409</v>
      </c>
      <c r="AZ65" s="12">
        <f>AY65</f>
        <v>13.633796775676409</v>
      </c>
      <c r="BA65" s="12">
        <f t="shared" si="13"/>
        <v>13.633796775676409</v>
      </c>
      <c r="BB65" s="12">
        <f t="shared" si="14"/>
        <v>13.633796775676409</v>
      </c>
      <c r="BC65" s="17" t="s">
        <v>179</v>
      </c>
      <c r="BD65" s="16"/>
    </row>
    <row r="66" spans="1:56" ht="65.25" customHeight="1" x14ac:dyDescent="0.25">
      <c r="A66" s="24" t="s">
        <v>142</v>
      </c>
      <c r="B66" s="25" t="s">
        <v>233</v>
      </c>
      <c r="C66" s="42" t="s">
        <v>234</v>
      </c>
      <c r="D66" s="23" t="s">
        <v>112</v>
      </c>
      <c r="E66" s="23">
        <v>2020</v>
      </c>
      <c r="F66" s="23" t="s">
        <v>102</v>
      </c>
      <c r="G66" s="23">
        <v>2020</v>
      </c>
      <c r="H66" s="12" t="s">
        <v>102</v>
      </c>
      <c r="I66" s="9">
        <v>10.905627487649999</v>
      </c>
      <c r="J66" s="12">
        <v>0</v>
      </c>
      <c r="K66" s="12" t="s">
        <v>102</v>
      </c>
      <c r="L66" s="12" t="s">
        <v>102</v>
      </c>
      <c r="M66" s="12" t="s">
        <v>102</v>
      </c>
      <c r="N66" s="12" t="s">
        <v>102</v>
      </c>
      <c r="O66" s="12" t="s">
        <v>102</v>
      </c>
      <c r="P66" s="9">
        <f>Q66+R66+S66+T66</f>
        <v>53.714552893499999</v>
      </c>
      <c r="Q66" s="9">
        <v>0</v>
      </c>
      <c r="R66" s="9">
        <v>6.6637781235000002</v>
      </c>
      <c r="S66" s="9">
        <v>47.050774769999997</v>
      </c>
      <c r="T66" s="9">
        <v>0</v>
      </c>
      <c r="U66" s="12">
        <v>0</v>
      </c>
      <c r="V66" s="12">
        <v>0</v>
      </c>
      <c r="W66" s="12" t="s">
        <v>102</v>
      </c>
      <c r="X66" s="12">
        <v>0</v>
      </c>
      <c r="Y66" s="38">
        <f>10240.02581*1.065/1000</f>
        <v>10.905627487649999</v>
      </c>
      <c r="Z66" s="12">
        <f>P66</f>
        <v>53.714552893499999</v>
      </c>
      <c r="AA66" s="12">
        <v>0</v>
      </c>
      <c r="AB66" s="12">
        <v>0</v>
      </c>
      <c r="AC66" s="12">
        <v>0</v>
      </c>
      <c r="AD66" s="12">
        <f>T66</f>
        <v>0</v>
      </c>
      <c r="AE66" s="12">
        <v>0</v>
      </c>
      <c r="AF66" s="12">
        <v>0</v>
      </c>
      <c r="AG66" s="12">
        <f t="shared" si="72"/>
        <v>0</v>
      </c>
      <c r="AH66" s="12">
        <f t="shared" si="73"/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 t="s">
        <v>102</v>
      </c>
      <c r="AR66" s="12">
        <v>53.71455289</v>
      </c>
      <c r="AS66" s="12">
        <v>0</v>
      </c>
      <c r="AT66" s="12">
        <v>0</v>
      </c>
      <c r="AU66" s="12">
        <v>0</v>
      </c>
      <c r="AV66" s="12">
        <f t="shared" si="80"/>
        <v>0</v>
      </c>
      <c r="AW66" s="12">
        <v>0</v>
      </c>
      <c r="AX66" s="12">
        <v>0</v>
      </c>
      <c r="AY66" s="12">
        <v>0</v>
      </c>
      <c r="AZ66" s="12">
        <v>0</v>
      </c>
      <c r="BA66" s="12" t="e">
        <f t="shared" si="13"/>
        <v>#VALUE!</v>
      </c>
      <c r="BB66" s="12">
        <f t="shared" si="14"/>
        <v>53.71455289</v>
      </c>
      <c r="BC66" s="17" t="s">
        <v>179</v>
      </c>
      <c r="BD66" s="16"/>
    </row>
    <row r="67" spans="1:56" ht="32.25" customHeight="1" x14ac:dyDescent="0.25">
      <c r="A67" s="21" t="s">
        <v>58</v>
      </c>
      <c r="B67" s="22" t="s">
        <v>59</v>
      </c>
      <c r="C67" s="31" t="s">
        <v>104</v>
      </c>
      <c r="D67" s="23" t="s">
        <v>102</v>
      </c>
      <c r="E67" s="11" t="s">
        <v>102</v>
      </c>
      <c r="F67" s="11" t="s">
        <v>102</v>
      </c>
      <c r="G67" s="11" t="s">
        <v>102</v>
      </c>
      <c r="H67" s="12">
        <f>SUM(H68:H70)</f>
        <v>43.279134766034922</v>
      </c>
      <c r="I67" s="12">
        <f t="shared" ref="I67:AZ67" si="94">SUM(I68:I70)</f>
        <v>43.279134766034922</v>
      </c>
      <c r="J67" s="12">
        <f t="shared" si="94"/>
        <v>0</v>
      </c>
      <c r="K67" s="12">
        <f t="shared" si="94"/>
        <v>49.297059896567006</v>
      </c>
      <c r="L67" s="12">
        <f t="shared" si="94"/>
        <v>3.8696840644000039</v>
      </c>
      <c r="M67" s="12">
        <f t="shared" si="94"/>
        <v>42.555746658780997</v>
      </c>
      <c r="N67" s="12">
        <f t="shared" si="94"/>
        <v>2.8717579440000001</v>
      </c>
      <c r="O67" s="12">
        <f t="shared" si="94"/>
        <v>0</v>
      </c>
      <c r="P67" s="9">
        <f t="shared" si="94"/>
        <v>49.297059896567006</v>
      </c>
      <c r="Q67" s="9">
        <f t="shared" si="94"/>
        <v>3.8696840644000039</v>
      </c>
      <c r="R67" s="9">
        <f t="shared" si="94"/>
        <v>42.555746658780997</v>
      </c>
      <c r="S67" s="9">
        <f t="shared" si="94"/>
        <v>2.8717579440000001</v>
      </c>
      <c r="T67" s="9">
        <f t="shared" si="94"/>
        <v>0</v>
      </c>
      <c r="U67" s="12">
        <f t="shared" si="94"/>
        <v>0</v>
      </c>
      <c r="V67" s="12">
        <f t="shared" si="94"/>
        <v>0</v>
      </c>
      <c r="W67" s="12">
        <f t="shared" si="94"/>
        <v>2.8782653428895135</v>
      </c>
      <c r="X67" s="12">
        <f>SUM(X68:X70)</f>
        <v>49.014775896567002</v>
      </c>
      <c r="Y67" s="12">
        <f t="shared" si="94"/>
        <v>2.8782653428895135</v>
      </c>
      <c r="Z67" s="12">
        <f t="shared" si="94"/>
        <v>49.014775896567002</v>
      </c>
      <c r="AA67" s="12">
        <f t="shared" si="94"/>
        <v>2.1040000000000001</v>
      </c>
      <c r="AB67" s="12">
        <f t="shared" si="94"/>
        <v>39.97</v>
      </c>
      <c r="AC67" s="12">
        <f t="shared" si="94"/>
        <v>2.1040000000000001</v>
      </c>
      <c r="AD67" s="12">
        <f t="shared" si="94"/>
        <v>39.97</v>
      </c>
      <c r="AE67" s="12">
        <f t="shared" si="94"/>
        <v>2.1040000000000001</v>
      </c>
      <c r="AF67" s="12">
        <f t="shared" si="94"/>
        <v>39.334000000000003</v>
      </c>
      <c r="AG67" s="12">
        <f t="shared" si="94"/>
        <v>2.1040000000000001</v>
      </c>
      <c r="AH67" s="12">
        <f t="shared" si="94"/>
        <v>39.334000000000003</v>
      </c>
      <c r="AI67" s="12">
        <f t="shared" si="94"/>
        <v>0</v>
      </c>
      <c r="AJ67" s="12">
        <f t="shared" si="94"/>
        <v>0</v>
      </c>
      <c r="AK67" s="12">
        <f t="shared" ref="AK67" si="95">SUM(AK68:AK70)</f>
        <v>0</v>
      </c>
      <c r="AL67" s="12">
        <f t="shared" ref="AL67" si="96">SUM(AL68:AL70)</f>
        <v>0</v>
      </c>
      <c r="AM67" s="12">
        <f t="shared" si="94"/>
        <v>0</v>
      </c>
      <c r="AN67" s="12">
        <f t="shared" si="94"/>
        <v>0</v>
      </c>
      <c r="AO67" s="12">
        <f t="shared" ref="AO67" si="97">SUM(AO68:AO70)</f>
        <v>0</v>
      </c>
      <c r="AP67" s="12">
        <f t="shared" ref="AP67" si="98">SUM(AP68:AP70)</f>
        <v>0</v>
      </c>
      <c r="AQ67" s="12">
        <f t="shared" si="94"/>
        <v>9.0451758965670006</v>
      </c>
      <c r="AR67" s="12">
        <f t="shared" si="94"/>
        <v>9.0451758965670006</v>
      </c>
      <c r="AS67" s="12">
        <f t="shared" si="94"/>
        <v>0.63600000000000001</v>
      </c>
      <c r="AT67" s="12">
        <f t="shared" si="94"/>
        <v>0.63600000000000001</v>
      </c>
      <c r="AU67" s="12">
        <f t="shared" si="94"/>
        <v>39.334000000000003</v>
      </c>
      <c r="AV67" s="12">
        <f t="shared" si="94"/>
        <v>39.334000000000003</v>
      </c>
      <c r="AW67" s="12">
        <f t="shared" si="94"/>
        <v>0</v>
      </c>
      <c r="AX67" s="12">
        <f t="shared" si="94"/>
        <v>0</v>
      </c>
      <c r="AY67" s="12">
        <f t="shared" si="94"/>
        <v>0</v>
      </c>
      <c r="AZ67" s="12">
        <f t="shared" si="94"/>
        <v>0</v>
      </c>
      <c r="BA67" s="12">
        <f t="shared" si="13"/>
        <v>49.015175896567001</v>
      </c>
      <c r="BB67" s="12">
        <f t="shared" si="14"/>
        <v>49.015175896567001</v>
      </c>
      <c r="BC67" s="27"/>
    </row>
    <row r="68" spans="1:56" ht="69" customHeight="1" x14ac:dyDescent="0.25">
      <c r="A68" s="24" t="s">
        <v>121</v>
      </c>
      <c r="B68" s="25" t="s">
        <v>151</v>
      </c>
      <c r="C68" s="32" t="s">
        <v>192</v>
      </c>
      <c r="D68" s="23" t="s">
        <v>112</v>
      </c>
      <c r="E68" s="23">
        <v>2020</v>
      </c>
      <c r="F68" s="23">
        <v>2020</v>
      </c>
      <c r="G68" s="23">
        <f>F68</f>
        <v>2020</v>
      </c>
      <c r="H68" s="12">
        <f>0.0753861175952083/1.18</f>
        <v>6.388654033492229E-2</v>
      </c>
      <c r="I68" s="12">
        <f t="shared" ref="I68:I110" si="99">H68</f>
        <v>6.388654033492229E-2</v>
      </c>
      <c r="J68" s="9">
        <v>0</v>
      </c>
      <c r="K68" s="12">
        <v>0.50724301458599996</v>
      </c>
      <c r="L68" s="12">
        <v>0.35140006439999999</v>
      </c>
      <c r="M68" s="12">
        <v>0.15597172079999999</v>
      </c>
      <c r="N68" s="12">
        <v>0</v>
      </c>
      <c r="O68" s="12">
        <v>0</v>
      </c>
      <c r="P68" s="9">
        <f t="shared" ref="P68:T70" si="100">K68</f>
        <v>0.50724301458599996</v>
      </c>
      <c r="Q68" s="9">
        <f t="shared" si="100"/>
        <v>0.35140006439999999</v>
      </c>
      <c r="R68" s="9">
        <f t="shared" si="100"/>
        <v>0.15597172079999999</v>
      </c>
      <c r="S68" s="9">
        <f t="shared" si="100"/>
        <v>0</v>
      </c>
      <c r="T68" s="9">
        <f t="shared" si="100"/>
        <v>0</v>
      </c>
      <c r="U68" s="12">
        <v>0</v>
      </c>
      <c r="V68" s="12">
        <v>0</v>
      </c>
      <c r="W68" s="12">
        <f>0.0753861175952083/1.2</f>
        <v>6.2821764662673585E-2</v>
      </c>
      <c r="X68" s="12">
        <v>0.50724301458599996</v>
      </c>
      <c r="Y68" s="12">
        <f>W68</f>
        <v>6.2821764662673585E-2</v>
      </c>
      <c r="Z68" s="12">
        <f>X68</f>
        <v>0.50724301458599996</v>
      </c>
      <c r="AA68" s="12">
        <v>0</v>
      </c>
      <c r="AB68" s="12">
        <v>0</v>
      </c>
      <c r="AC68" s="12">
        <f t="shared" ref="AC68:AD70" si="101">AA68</f>
        <v>0</v>
      </c>
      <c r="AD68" s="12">
        <f t="shared" si="101"/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0.50724301458599996</v>
      </c>
      <c r="AR68" s="12">
        <f t="shared" si="36"/>
        <v>0.50724301458599996</v>
      </c>
      <c r="AS68" s="12">
        <v>0</v>
      </c>
      <c r="AT68" s="12">
        <f t="shared" si="37"/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f t="shared" si="13"/>
        <v>0.50724301458599996</v>
      </c>
      <c r="BB68" s="12">
        <f t="shared" si="14"/>
        <v>0.50724301458599996</v>
      </c>
      <c r="BC68" s="25" t="s">
        <v>125</v>
      </c>
    </row>
    <row r="69" spans="1:56" ht="69" customHeight="1" x14ac:dyDescent="0.25">
      <c r="A69" s="24" t="s">
        <v>122</v>
      </c>
      <c r="B69" s="25" t="s">
        <v>219</v>
      </c>
      <c r="C69" s="42" t="s">
        <v>193</v>
      </c>
      <c r="D69" s="23" t="s">
        <v>112</v>
      </c>
      <c r="E69" s="23">
        <v>2020</v>
      </c>
      <c r="F69" s="23">
        <v>2020</v>
      </c>
      <c r="G69" s="23">
        <v>2022</v>
      </c>
      <c r="H69" s="12">
        <v>43.206000000000003</v>
      </c>
      <c r="I69" s="12">
        <f t="shared" si="99"/>
        <v>43.206000000000003</v>
      </c>
      <c r="J69" s="9">
        <v>0</v>
      </c>
      <c r="K69" s="12">
        <f>L69+M69</f>
        <v>43.206000000000003</v>
      </c>
      <c r="L69" s="12">
        <v>3.2360000000000042</v>
      </c>
      <c r="M69" s="12">
        <v>39.97</v>
      </c>
      <c r="N69" s="12">
        <v>0</v>
      </c>
      <c r="O69" s="12">
        <v>0</v>
      </c>
      <c r="P69" s="9">
        <f t="shared" si="100"/>
        <v>43.206000000000003</v>
      </c>
      <c r="Q69" s="9">
        <f t="shared" si="100"/>
        <v>3.2360000000000042</v>
      </c>
      <c r="R69" s="9">
        <f t="shared" si="100"/>
        <v>39.97</v>
      </c>
      <c r="S69" s="9">
        <f t="shared" si="100"/>
        <v>0</v>
      </c>
      <c r="T69" s="9">
        <f t="shared" si="100"/>
        <v>0</v>
      </c>
      <c r="U69" s="12">
        <v>0</v>
      </c>
      <c r="V69" s="12">
        <v>0</v>
      </c>
      <c r="W69" s="12">
        <f>2.75630644322325/1.2</f>
        <v>2.2969220360193749</v>
      </c>
      <c r="X69" s="12">
        <v>43.206000000000003</v>
      </c>
      <c r="Y69" s="12">
        <f>W69</f>
        <v>2.2969220360193749</v>
      </c>
      <c r="Z69" s="12">
        <f>X69</f>
        <v>43.206000000000003</v>
      </c>
      <c r="AA69" s="12">
        <v>2.1040000000000001</v>
      </c>
      <c r="AB69" s="12">
        <f>47.964/1.2</f>
        <v>39.97</v>
      </c>
      <c r="AC69" s="12">
        <f t="shared" si="101"/>
        <v>2.1040000000000001</v>
      </c>
      <c r="AD69" s="12">
        <f t="shared" si="101"/>
        <v>39.97</v>
      </c>
      <c r="AE69" s="12">
        <f>AA69</f>
        <v>2.1040000000000001</v>
      </c>
      <c r="AF69" s="12">
        <v>39.334000000000003</v>
      </c>
      <c r="AG69" s="12">
        <f>AE69</f>
        <v>2.1040000000000001</v>
      </c>
      <c r="AH69" s="12">
        <v>39.334000000000003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3.2364000000000002</v>
      </c>
      <c r="AR69" s="12">
        <f t="shared" si="36"/>
        <v>3.2364000000000002</v>
      </c>
      <c r="AS69" s="12">
        <v>0.63600000000000001</v>
      </c>
      <c r="AT69" s="12">
        <f t="shared" si="37"/>
        <v>0.63600000000000001</v>
      </c>
      <c r="AU69" s="12">
        <v>39.334000000000003</v>
      </c>
      <c r="AV69" s="12">
        <f>AU69</f>
        <v>39.334000000000003</v>
      </c>
      <c r="AW69" s="12">
        <v>0</v>
      </c>
      <c r="AX69" s="12">
        <v>0</v>
      </c>
      <c r="AY69" s="12">
        <v>0</v>
      </c>
      <c r="AZ69" s="12">
        <v>0</v>
      </c>
      <c r="BA69" s="12">
        <f t="shared" si="13"/>
        <v>43.206400000000002</v>
      </c>
      <c r="BB69" s="12">
        <f t="shared" si="14"/>
        <v>43.206400000000002</v>
      </c>
      <c r="BC69" s="25" t="s">
        <v>125</v>
      </c>
    </row>
    <row r="70" spans="1:56" ht="68.25" customHeight="1" x14ac:dyDescent="0.25">
      <c r="A70" s="24" t="s">
        <v>220</v>
      </c>
      <c r="B70" s="25" t="s">
        <v>152</v>
      </c>
      <c r="C70" s="32" t="s">
        <v>221</v>
      </c>
      <c r="D70" s="23" t="s">
        <v>112</v>
      </c>
      <c r="E70" s="23">
        <v>2020</v>
      </c>
      <c r="F70" s="23">
        <v>2020</v>
      </c>
      <c r="G70" s="23">
        <f>F70</f>
        <v>2020</v>
      </c>
      <c r="H70" s="12">
        <v>9.2482256999999995E-3</v>
      </c>
      <c r="I70" s="12">
        <f t="shared" si="99"/>
        <v>9.2482256999999995E-3</v>
      </c>
      <c r="J70" s="12">
        <v>0</v>
      </c>
      <c r="K70" s="12">
        <f>L70+M70+N70+O70</f>
        <v>5.5838168819810008</v>
      </c>
      <c r="L70" s="12">
        <v>0.28228399999999998</v>
      </c>
      <c r="M70" s="12">
        <v>2.4297749379810001</v>
      </c>
      <c r="N70" s="12">
        <v>2.8717579440000001</v>
      </c>
      <c r="O70" s="12">
        <v>0</v>
      </c>
      <c r="P70" s="9">
        <f t="shared" si="100"/>
        <v>5.5838168819810008</v>
      </c>
      <c r="Q70" s="9">
        <f t="shared" si="100"/>
        <v>0.28228399999999998</v>
      </c>
      <c r="R70" s="9">
        <f t="shared" si="100"/>
        <v>2.4297749379810001</v>
      </c>
      <c r="S70" s="9">
        <f t="shared" si="100"/>
        <v>2.8717579440000001</v>
      </c>
      <c r="T70" s="9">
        <f t="shared" si="100"/>
        <v>0</v>
      </c>
      <c r="U70" s="12">
        <v>0</v>
      </c>
      <c r="V70" s="12">
        <v>0</v>
      </c>
      <c r="W70" s="12">
        <f>0.622225850648958/1.2</f>
        <v>0.51852154220746505</v>
      </c>
      <c r="X70" s="12">
        <v>5.3015328819810001</v>
      </c>
      <c r="Y70" s="12">
        <f t="shared" ref="Y70" si="102">W70</f>
        <v>0.51852154220746505</v>
      </c>
      <c r="Z70" s="12">
        <f>X70</f>
        <v>5.3015328819810001</v>
      </c>
      <c r="AA70" s="12">
        <v>0</v>
      </c>
      <c r="AB70" s="12">
        <v>0</v>
      </c>
      <c r="AC70" s="12">
        <f t="shared" si="101"/>
        <v>0</v>
      </c>
      <c r="AD70" s="12">
        <f t="shared" si="101"/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f>M70+N70</f>
        <v>5.3015328819810001</v>
      </c>
      <c r="AR70" s="12">
        <f t="shared" si="36"/>
        <v>5.3015328819810001</v>
      </c>
      <c r="AS70" s="12">
        <v>0</v>
      </c>
      <c r="AT70" s="12">
        <f t="shared" si="37"/>
        <v>0</v>
      </c>
      <c r="AU70" s="12">
        <v>0</v>
      </c>
      <c r="AV70" s="12">
        <f t="shared" ref="AV70" si="103">AV71+AV76+AV79+AV88</f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f t="shared" si="13"/>
        <v>5.3015328819810001</v>
      </c>
      <c r="BB70" s="12">
        <f t="shared" si="14"/>
        <v>5.3015328819810001</v>
      </c>
      <c r="BC70" s="25" t="s">
        <v>125</v>
      </c>
    </row>
    <row r="71" spans="1:56" ht="31.5" x14ac:dyDescent="0.25">
      <c r="A71" s="21" t="s">
        <v>60</v>
      </c>
      <c r="B71" s="22" t="s">
        <v>61</v>
      </c>
      <c r="C71" s="31" t="s">
        <v>102</v>
      </c>
      <c r="D71" s="23" t="s">
        <v>102</v>
      </c>
      <c r="E71" s="23" t="s">
        <v>102</v>
      </c>
      <c r="F71" s="23" t="s">
        <v>102</v>
      </c>
      <c r="G71" s="23" t="s">
        <v>102</v>
      </c>
      <c r="H71" s="12">
        <f>H72+H78</f>
        <v>3.9718299353933419</v>
      </c>
      <c r="I71" s="12">
        <f t="shared" ref="I71:AZ71" si="104">I72+I78</f>
        <v>3.9718299353933419</v>
      </c>
      <c r="J71" s="12">
        <f t="shared" si="104"/>
        <v>0</v>
      </c>
      <c r="K71" s="12">
        <f t="shared" si="104"/>
        <v>29.180119098728184</v>
      </c>
      <c r="L71" s="12">
        <f t="shared" si="104"/>
        <v>1.0364151089749021</v>
      </c>
      <c r="M71" s="12">
        <f t="shared" si="104"/>
        <v>8.0190277167973498</v>
      </c>
      <c r="N71" s="12">
        <f t="shared" si="104"/>
        <v>20.124676272955931</v>
      </c>
      <c r="O71" s="12">
        <f t="shared" si="104"/>
        <v>0</v>
      </c>
      <c r="P71" s="9">
        <f t="shared" si="104"/>
        <v>29.180119098728184</v>
      </c>
      <c r="Q71" s="9">
        <f t="shared" si="104"/>
        <v>1.0364151089749021</v>
      </c>
      <c r="R71" s="9">
        <f t="shared" si="104"/>
        <v>8.0190277167973498</v>
      </c>
      <c r="S71" s="9">
        <f t="shared" si="104"/>
        <v>20.124676272955931</v>
      </c>
      <c r="T71" s="9">
        <f t="shared" si="104"/>
        <v>0</v>
      </c>
      <c r="U71" s="12">
        <f t="shared" si="104"/>
        <v>0</v>
      </c>
      <c r="V71" s="12">
        <f t="shared" si="104"/>
        <v>0</v>
      </c>
      <c r="W71" s="12">
        <f t="shared" si="104"/>
        <v>3.9056327698034563</v>
      </c>
      <c r="X71" s="12">
        <f>X72+X78</f>
        <v>29.180119098728184</v>
      </c>
      <c r="Y71" s="12">
        <f t="shared" si="104"/>
        <v>3.9056327698034563</v>
      </c>
      <c r="Z71" s="12">
        <f t="shared" si="104"/>
        <v>29.180119098728184</v>
      </c>
      <c r="AA71" s="12">
        <f t="shared" si="104"/>
        <v>1.2174489693433816</v>
      </c>
      <c r="AB71" s="12">
        <f t="shared" si="104"/>
        <v>9.9246155977852411</v>
      </c>
      <c r="AC71" s="12">
        <f t="shared" si="104"/>
        <v>1.2174489693433816</v>
      </c>
      <c r="AD71" s="12">
        <f t="shared" si="104"/>
        <v>9.9246155977852411</v>
      </c>
      <c r="AE71" s="12">
        <f t="shared" si="104"/>
        <v>1.2174489693433816</v>
      </c>
      <c r="AF71" s="12">
        <f t="shared" si="104"/>
        <v>9.9246155977852411</v>
      </c>
      <c r="AG71" s="12">
        <f t="shared" si="104"/>
        <v>1.2174489693433816</v>
      </c>
      <c r="AH71" s="12">
        <f t="shared" si="104"/>
        <v>9.9246155977852411</v>
      </c>
      <c r="AI71" s="12">
        <f t="shared" si="104"/>
        <v>1.2174489693433816</v>
      </c>
      <c r="AJ71" s="12">
        <f t="shared" si="104"/>
        <v>9.9246155977852411</v>
      </c>
      <c r="AK71" s="12">
        <f t="shared" ref="AK71" si="105">AK72+AK78</f>
        <v>1.2174489693433816</v>
      </c>
      <c r="AL71" s="12">
        <f t="shared" ref="AL71" si="106">AL72+AL78</f>
        <v>9.9246155977852411</v>
      </c>
      <c r="AM71" s="12">
        <f t="shared" si="104"/>
        <v>0</v>
      </c>
      <c r="AN71" s="12">
        <f t="shared" si="104"/>
        <v>0</v>
      </c>
      <c r="AO71" s="12">
        <f t="shared" ref="AO71" si="107">AO72+AO78</f>
        <v>0</v>
      </c>
      <c r="AP71" s="12">
        <f t="shared" ref="AP71" si="108">AP72+AP78</f>
        <v>0</v>
      </c>
      <c r="AQ71" s="28">
        <f t="shared" si="104"/>
        <v>19.25550350094294</v>
      </c>
      <c r="AR71" s="12">
        <f t="shared" si="104"/>
        <v>19.25550350094294</v>
      </c>
      <c r="AS71" s="28">
        <f t="shared" si="104"/>
        <v>0</v>
      </c>
      <c r="AT71" s="12">
        <f t="shared" si="104"/>
        <v>0</v>
      </c>
      <c r="AU71" s="28">
        <f t="shared" si="104"/>
        <v>0</v>
      </c>
      <c r="AV71" s="12">
        <f t="shared" si="104"/>
        <v>0</v>
      </c>
      <c r="AW71" s="28">
        <f t="shared" si="104"/>
        <v>9.9246155977852411</v>
      </c>
      <c r="AX71" s="28">
        <f t="shared" si="104"/>
        <v>9.9246155977852411</v>
      </c>
      <c r="AY71" s="28">
        <f t="shared" si="104"/>
        <v>0</v>
      </c>
      <c r="AZ71" s="28">
        <f t="shared" si="104"/>
        <v>0</v>
      </c>
      <c r="BA71" s="12">
        <f t="shared" si="13"/>
        <v>29.180119098728181</v>
      </c>
      <c r="BB71" s="12">
        <f t="shared" si="14"/>
        <v>29.180119098728181</v>
      </c>
      <c r="BC71" s="23"/>
    </row>
    <row r="72" spans="1:56" ht="15.75" customHeight="1" x14ac:dyDescent="0.25">
      <c r="A72" s="21" t="s">
        <v>62</v>
      </c>
      <c r="B72" s="22" t="s">
        <v>63</v>
      </c>
      <c r="C72" s="31" t="s">
        <v>102</v>
      </c>
      <c r="D72" s="23" t="s">
        <v>102</v>
      </c>
      <c r="E72" s="23" t="s">
        <v>102</v>
      </c>
      <c r="F72" s="23" t="s">
        <v>102</v>
      </c>
      <c r="G72" s="23" t="s">
        <v>102</v>
      </c>
      <c r="H72" s="12">
        <f>SUM(H73:H77)</f>
        <v>3.9718299353933419</v>
      </c>
      <c r="I72" s="12">
        <f t="shared" ref="I72:AZ72" si="109">SUM(I73:I77)</f>
        <v>3.9718299353933419</v>
      </c>
      <c r="J72" s="12">
        <f t="shared" si="109"/>
        <v>0</v>
      </c>
      <c r="K72" s="12">
        <f t="shared" si="109"/>
        <v>29.180119098728184</v>
      </c>
      <c r="L72" s="12">
        <f t="shared" si="109"/>
        <v>1.0364151089749021</v>
      </c>
      <c r="M72" s="12">
        <f t="shared" si="109"/>
        <v>8.0190277167973498</v>
      </c>
      <c r="N72" s="12">
        <f t="shared" si="109"/>
        <v>20.124676272955931</v>
      </c>
      <c r="O72" s="12">
        <f t="shared" si="109"/>
        <v>0</v>
      </c>
      <c r="P72" s="12">
        <f t="shared" si="109"/>
        <v>29.180119098728184</v>
      </c>
      <c r="Q72" s="12">
        <f t="shared" si="109"/>
        <v>1.0364151089749021</v>
      </c>
      <c r="R72" s="12">
        <f t="shared" si="109"/>
        <v>8.0190277167973498</v>
      </c>
      <c r="S72" s="12">
        <f t="shared" si="109"/>
        <v>20.124676272955931</v>
      </c>
      <c r="T72" s="12">
        <f t="shared" si="109"/>
        <v>0</v>
      </c>
      <c r="U72" s="12">
        <f t="shared" si="109"/>
        <v>0</v>
      </c>
      <c r="V72" s="12">
        <f t="shared" si="109"/>
        <v>0</v>
      </c>
      <c r="W72" s="12">
        <f t="shared" si="109"/>
        <v>3.9056327698034563</v>
      </c>
      <c r="X72" s="12">
        <f>SUM(X73:X77)</f>
        <v>29.180119098728184</v>
      </c>
      <c r="Y72" s="12">
        <f t="shared" si="109"/>
        <v>3.9056327698034563</v>
      </c>
      <c r="Z72" s="12">
        <f t="shared" si="109"/>
        <v>29.180119098728184</v>
      </c>
      <c r="AA72" s="12">
        <f t="shared" si="109"/>
        <v>1.2174489693433816</v>
      </c>
      <c r="AB72" s="12">
        <f t="shared" si="109"/>
        <v>9.9246155977852411</v>
      </c>
      <c r="AC72" s="12">
        <f t="shared" si="109"/>
        <v>1.2174489693433816</v>
      </c>
      <c r="AD72" s="12">
        <f t="shared" si="109"/>
        <v>9.9246155977852411</v>
      </c>
      <c r="AE72" s="12">
        <f t="shared" si="109"/>
        <v>1.2174489693433816</v>
      </c>
      <c r="AF72" s="12">
        <f t="shared" si="109"/>
        <v>9.9246155977852411</v>
      </c>
      <c r="AG72" s="12">
        <f t="shared" si="109"/>
        <v>1.2174489693433816</v>
      </c>
      <c r="AH72" s="12">
        <f t="shared" si="109"/>
        <v>9.9246155977852411</v>
      </c>
      <c r="AI72" s="12">
        <f t="shared" si="109"/>
        <v>1.2174489693433816</v>
      </c>
      <c r="AJ72" s="12">
        <f t="shared" si="109"/>
        <v>9.9246155977852411</v>
      </c>
      <c r="AK72" s="12">
        <f t="shared" ref="AK72" si="110">SUM(AK73:AK77)</f>
        <v>1.2174489693433816</v>
      </c>
      <c r="AL72" s="12">
        <f t="shared" ref="AL72" si="111">SUM(AL73:AL77)</f>
        <v>9.9246155977852411</v>
      </c>
      <c r="AM72" s="12">
        <f t="shared" si="109"/>
        <v>0</v>
      </c>
      <c r="AN72" s="12">
        <f t="shared" si="109"/>
        <v>0</v>
      </c>
      <c r="AO72" s="12">
        <f t="shared" ref="AO72" si="112">SUM(AO73:AO77)</f>
        <v>0</v>
      </c>
      <c r="AP72" s="12">
        <f t="shared" ref="AP72" si="113">SUM(AP73:AP77)</f>
        <v>0</v>
      </c>
      <c r="AQ72" s="28">
        <f t="shared" si="109"/>
        <v>19.25550350094294</v>
      </c>
      <c r="AR72" s="28">
        <f t="shared" si="109"/>
        <v>19.25550350094294</v>
      </c>
      <c r="AS72" s="28">
        <f t="shared" si="109"/>
        <v>0</v>
      </c>
      <c r="AT72" s="12">
        <f t="shared" si="109"/>
        <v>0</v>
      </c>
      <c r="AU72" s="28">
        <f t="shared" si="109"/>
        <v>0</v>
      </c>
      <c r="AV72" s="12">
        <f t="shared" si="109"/>
        <v>0</v>
      </c>
      <c r="AW72" s="28">
        <f t="shared" si="109"/>
        <v>9.9246155977852411</v>
      </c>
      <c r="AX72" s="28">
        <f t="shared" si="109"/>
        <v>9.9246155977852411</v>
      </c>
      <c r="AY72" s="28">
        <f t="shared" si="109"/>
        <v>0</v>
      </c>
      <c r="AZ72" s="28">
        <f t="shared" si="109"/>
        <v>0</v>
      </c>
      <c r="BA72" s="12">
        <f t="shared" si="13"/>
        <v>29.180119098728181</v>
      </c>
      <c r="BB72" s="12">
        <f t="shared" si="14"/>
        <v>29.180119098728181</v>
      </c>
      <c r="BC72" s="23"/>
    </row>
    <row r="73" spans="1:56" ht="66" customHeight="1" x14ac:dyDescent="0.25">
      <c r="A73" s="24" t="s">
        <v>154</v>
      </c>
      <c r="B73" s="25" t="s">
        <v>153</v>
      </c>
      <c r="C73" s="33" t="s">
        <v>194</v>
      </c>
      <c r="D73" s="23" t="s">
        <v>112</v>
      </c>
      <c r="E73" s="23">
        <v>2020</v>
      </c>
      <c r="F73" s="23">
        <v>2020</v>
      </c>
      <c r="G73" s="23">
        <f>F73</f>
        <v>2020</v>
      </c>
      <c r="H73" s="12">
        <v>1.0191911038186701</v>
      </c>
      <c r="I73" s="12">
        <f t="shared" si="99"/>
        <v>1.0191911038186701</v>
      </c>
      <c r="J73" s="12">
        <v>0</v>
      </c>
      <c r="K73" s="12">
        <f>L73+M73+N73+O73</f>
        <v>7.7171541423146106</v>
      </c>
      <c r="L73" s="12">
        <v>0.196691166</v>
      </c>
      <c r="M73" s="12">
        <v>2.45788713131661</v>
      </c>
      <c r="N73" s="12">
        <v>5.0625758449980003</v>
      </c>
      <c r="O73" s="12">
        <v>0</v>
      </c>
      <c r="P73" s="9">
        <f t="shared" ref="P73:P95" si="114">K73</f>
        <v>7.7171541423146106</v>
      </c>
      <c r="Q73" s="9">
        <f t="shared" ref="Q73:Q95" si="115">L73</f>
        <v>0.196691166</v>
      </c>
      <c r="R73" s="9">
        <f t="shared" ref="R73:R95" si="116">M73</f>
        <v>2.45788713131661</v>
      </c>
      <c r="S73" s="9">
        <f t="shared" ref="S73:S95" si="117">N73</f>
        <v>5.0625758449980003</v>
      </c>
      <c r="T73" s="9">
        <f t="shared" ref="T73:T95" si="118">O73</f>
        <v>0</v>
      </c>
      <c r="U73" s="12">
        <v>0</v>
      </c>
      <c r="V73" s="12">
        <v>0</v>
      </c>
      <c r="W73" s="12">
        <f>1.20264550250603/1.2</f>
        <v>1.0022045854216919</v>
      </c>
      <c r="X73" s="12">
        <v>7.7171541423146106</v>
      </c>
      <c r="Y73" s="12">
        <f>W73</f>
        <v>1.0022045854216919</v>
      </c>
      <c r="Z73" s="12">
        <f>X73</f>
        <v>7.7171541423146106</v>
      </c>
      <c r="AA73" s="12">
        <v>0</v>
      </c>
      <c r="AB73" s="12">
        <v>0</v>
      </c>
      <c r="AC73" s="12">
        <f t="shared" ref="AC73:AD77" si="119">AA73</f>
        <v>0</v>
      </c>
      <c r="AD73" s="12">
        <f t="shared" si="119"/>
        <v>0</v>
      </c>
      <c r="AE73" s="12">
        <v>0</v>
      </c>
      <c r="AF73" s="12">
        <v>0</v>
      </c>
      <c r="AG73" s="12">
        <f>AE73</f>
        <v>0</v>
      </c>
      <c r="AH73" s="12">
        <f>AF73</f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f>K73</f>
        <v>7.7171541423146106</v>
      </c>
      <c r="AR73" s="12">
        <f t="shared" si="36"/>
        <v>7.7171541423146106</v>
      </c>
      <c r="AS73" s="12">
        <v>0</v>
      </c>
      <c r="AT73" s="12">
        <f t="shared" si="37"/>
        <v>0</v>
      </c>
      <c r="AU73" s="12">
        <v>0</v>
      </c>
      <c r="AV73" s="12">
        <f t="shared" ref="AV73" si="120">AV74+AV79+AV82+AV91</f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f t="shared" si="13"/>
        <v>7.7171541423146106</v>
      </c>
      <c r="BB73" s="12">
        <f t="shared" si="14"/>
        <v>7.7171541423146106</v>
      </c>
      <c r="BC73" s="25" t="s">
        <v>179</v>
      </c>
    </row>
    <row r="74" spans="1:56" ht="77.25" customHeight="1" x14ac:dyDescent="0.25">
      <c r="A74" s="24" t="s">
        <v>156</v>
      </c>
      <c r="B74" s="25" t="s">
        <v>155</v>
      </c>
      <c r="C74" s="33" t="s">
        <v>195</v>
      </c>
      <c r="D74" s="23" t="s">
        <v>112</v>
      </c>
      <c r="E74" s="23">
        <v>2020</v>
      </c>
      <c r="F74" s="23">
        <v>2020</v>
      </c>
      <c r="G74" s="23">
        <f>F74</f>
        <v>2020</v>
      </c>
      <c r="H74" s="12">
        <v>0.77685740411866799</v>
      </c>
      <c r="I74" s="12">
        <f t="shared" si="99"/>
        <v>0.77685740411866799</v>
      </c>
      <c r="J74" s="12">
        <v>0</v>
      </c>
      <c r="K74" s="12">
        <f>L74+M74+N74+O74</f>
        <v>5.328178292115</v>
      </c>
      <c r="L74" s="12">
        <v>0.196691166</v>
      </c>
      <c r="M74" s="12">
        <v>1.2740702725169999</v>
      </c>
      <c r="N74" s="12">
        <v>3.857416853598</v>
      </c>
      <c r="O74" s="12">
        <v>0</v>
      </c>
      <c r="P74" s="9">
        <f t="shared" si="114"/>
        <v>5.328178292115</v>
      </c>
      <c r="Q74" s="9">
        <f t="shared" si="115"/>
        <v>0.196691166</v>
      </c>
      <c r="R74" s="9">
        <f t="shared" si="116"/>
        <v>1.2740702725169999</v>
      </c>
      <c r="S74" s="9">
        <f t="shared" si="117"/>
        <v>3.857416853598</v>
      </c>
      <c r="T74" s="9">
        <f t="shared" si="118"/>
        <v>0</v>
      </c>
      <c r="U74" s="12">
        <v>0</v>
      </c>
      <c r="V74" s="12">
        <v>0</v>
      </c>
      <c r="W74" s="12">
        <f>0.916691736860029/1.2</f>
        <v>0.76390978071669091</v>
      </c>
      <c r="X74" s="12">
        <v>5.328178292115</v>
      </c>
      <c r="Y74" s="12">
        <f t="shared" ref="Y74:Y77" si="121">W74</f>
        <v>0.76390978071669091</v>
      </c>
      <c r="Z74" s="12">
        <f>X74</f>
        <v>5.328178292115</v>
      </c>
      <c r="AA74" s="12">
        <v>0</v>
      </c>
      <c r="AB74" s="12">
        <v>0</v>
      </c>
      <c r="AC74" s="12">
        <f t="shared" si="119"/>
        <v>0</v>
      </c>
      <c r="AD74" s="12">
        <f t="shared" si="119"/>
        <v>0</v>
      </c>
      <c r="AE74" s="12">
        <v>0</v>
      </c>
      <c r="AF74" s="12">
        <v>0</v>
      </c>
      <c r="AG74" s="12">
        <f t="shared" ref="AG74:AG95" si="122">AE74</f>
        <v>0</v>
      </c>
      <c r="AH74" s="12">
        <f t="shared" ref="AH74:AH95" si="123">AF74</f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f>K74</f>
        <v>5.328178292115</v>
      </c>
      <c r="AR74" s="12">
        <f t="shared" si="36"/>
        <v>5.328178292115</v>
      </c>
      <c r="AS74" s="12">
        <v>0</v>
      </c>
      <c r="AT74" s="12">
        <f t="shared" si="37"/>
        <v>0</v>
      </c>
      <c r="AU74" s="12">
        <v>0</v>
      </c>
      <c r="AV74" s="12">
        <f t="shared" ref="AV74" si="124">AV75+AV80+AV83+AV92</f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f t="shared" si="13"/>
        <v>5.328178292115</v>
      </c>
      <c r="BB74" s="12">
        <f t="shared" si="14"/>
        <v>5.328178292115</v>
      </c>
      <c r="BC74" s="25" t="s">
        <v>179</v>
      </c>
    </row>
    <row r="75" spans="1:56" ht="70.5" customHeight="1" x14ac:dyDescent="0.25">
      <c r="A75" s="24" t="s">
        <v>157</v>
      </c>
      <c r="B75" s="25" t="s">
        <v>158</v>
      </c>
      <c r="C75" s="33" t="s">
        <v>196</v>
      </c>
      <c r="D75" s="23" t="s">
        <v>112</v>
      </c>
      <c r="E75" s="23">
        <v>2020</v>
      </c>
      <c r="F75" s="23">
        <v>2020</v>
      </c>
      <c r="G75" s="23">
        <f>F75</f>
        <v>2020</v>
      </c>
      <c r="H75" s="12">
        <v>0.93769772981866795</v>
      </c>
      <c r="I75" s="12">
        <f t="shared" si="99"/>
        <v>0.93769772981866795</v>
      </c>
      <c r="J75" s="12">
        <v>0</v>
      </c>
      <c r="K75" s="12">
        <f>L75+M75+N75+O75</f>
        <v>6.2101710665133298</v>
      </c>
      <c r="L75" s="12">
        <v>0.196691166</v>
      </c>
      <c r="M75" s="12">
        <v>1.5647205987573301</v>
      </c>
      <c r="N75" s="12">
        <v>4.4487593017559997</v>
      </c>
      <c r="O75" s="12">
        <v>0</v>
      </c>
      <c r="P75" s="9">
        <f t="shared" si="114"/>
        <v>6.2101710665133298</v>
      </c>
      <c r="Q75" s="9">
        <f t="shared" si="115"/>
        <v>0.196691166</v>
      </c>
      <c r="R75" s="9">
        <f t="shared" si="116"/>
        <v>1.5647205987573301</v>
      </c>
      <c r="S75" s="9">
        <f t="shared" si="117"/>
        <v>4.4487593017559997</v>
      </c>
      <c r="T75" s="9">
        <f t="shared" si="118"/>
        <v>0</v>
      </c>
      <c r="U75" s="12">
        <v>0</v>
      </c>
      <c r="V75" s="12">
        <v>0</v>
      </c>
      <c r="W75" s="12">
        <f>1.10648332118603/1.2</f>
        <v>0.92206943432169175</v>
      </c>
      <c r="X75" s="12">
        <v>6.2101710665133298</v>
      </c>
      <c r="Y75" s="12">
        <f t="shared" si="121"/>
        <v>0.92206943432169175</v>
      </c>
      <c r="Z75" s="12">
        <f>X75</f>
        <v>6.2101710665133298</v>
      </c>
      <c r="AA75" s="12">
        <v>0</v>
      </c>
      <c r="AB75" s="12">
        <v>0</v>
      </c>
      <c r="AC75" s="12">
        <f t="shared" si="119"/>
        <v>0</v>
      </c>
      <c r="AD75" s="12">
        <f t="shared" si="119"/>
        <v>0</v>
      </c>
      <c r="AE75" s="12">
        <v>0</v>
      </c>
      <c r="AF75" s="12">
        <v>0</v>
      </c>
      <c r="AG75" s="12">
        <f t="shared" si="122"/>
        <v>0</v>
      </c>
      <c r="AH75" s="12">
        <f t="shared" si="123"/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f>K75</f>
        <v>6.2101710665133298</v>
      </c>
      <c r="AR75" s="12">
        <f t="shared" si="36"/>
        <v>6.2101710665133298</v>
      </c>
      <c r="AS75" s="12">
        <v>0</v>
      </c>
      <c r="AT75" s="12">
        <f t="shared" si="37"/>
        <v>0</v>
      </c>
      <c r="AU75" s="12">
        <v>0</v>
      </c>
      <c r="AV75" s="12">
        <f t="shared" ref="AV75" si="125">AV76+AV81+AV84+AV93</f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f t="shared" si="13"/>
        <v>6.2101710665133298</v>
      </c>
      <c r="BB75" s="12">
        <f t="shared" si="14"/>
        <v>6.2101710665133298</v>
      </c>
      <c r="BC75" s="25" t="s">
        <v>179</v>
      </c>
    </row>
    <row r="76" spans="1:56" ht="69" customHeight="1" x14ac:dyDescent="0.25">
      <c r="A76" s="24" t="s">
        <v>160</v>
      </c>
      <c r="B76" s="25" t="s">
        <v>159</v>
      </c>
      <c r="C76" s="33" t="s">
        <v>197</v>
      </c>
      <c r="D76" s="23" t="s">
        <v>112</v>
      </c>
      <c r="E76" s="23">
        <v>2023</v>
      </c>
      <c r="F76" s="23">
        <v>2023</v>
      </c>
      <c r="G76" s="23">
        <f>F76</f>
        <v>2023</v>
      </c>
      <c r="H76" s="12">
        <v>0.60293328716866801</v>
      </c>
      <c r="I76" s="12">
        <f t="shared" si="99"/>
        <v>0.60293328716866801</v>
      </c>
      <c r="J76" s="12">
        <v>0</v>
      </c>
      <c r="K76" s="12">
        <f>L76+M76+N76+O76</f>
        <v>5.1732771037416709</v>
      </c>
      <c r="L76" s="12">
        <v>0.223170805487451</v>
      </c>
      <c r="M76" s="12">
        <v>1.51331724931389</v>
      </c>
      <c r="N76" s="12">
        <v>3.4367890489403301</v>
      </c>
      <c r="O76" s="12">
        <v>0</v>
      </c>
      <c r="P76" s="9">
        <f t="shared" si="114"/>
        <v>5.1732771037416709</v>
      </c>
      <c r="Q76" s="9">
        <f t="shared" si="115"/>
        <v>0.223170805487451</v>
      </c>
      <c r="R76" s="9">
        <f t="shared" si="116"/>
        <v>1.51331724931389</v>
      </c>
      <c r="S76" s="9">
        <f t="shared" si="117"/>
        <v>3.4367890489403301</v>
      </c>
      <c r="T76" s="9">
        <f t="shared" si="118"/>
        <v>0</v>
      </c>
      <c r="U76" s="12">
        <v>0</v>
      </c>
      <c r="V76" s="12">
        <v>0</v>
      </c>
      <c r="W76" s="12">
        <f>0.711461278859029/1.2</f>
        <v>0.59288439904919088</v>
      </c>
      <c r="X76" s="12">
        <v>5.1732771037416709</v>
      </c>
      <c r="Y76" s="12">
        <f t="shared" si="121"/>
        <v>0.59288439904919088</v>
      </c>
      <c r="Z76" s="12">
        <f>X76</f>
        <v>5.1732771037416709</v>
      </c>
      <c r="AA76" s="12">
        <f>Y76</f>
        <v>0.59288439904919088</v>
      </c>
      <c r="AB76" s="12">
        <f>Z76</f>
        <v>5.1732771037416709</v>
      </c>
      <c r="AC76" s="12">
        <f t="shared" si="119"/>
        <v>0.59288439904919088</v>
      </c>
      <c r="AD76" s="12">
        <f t="shared" si="119"/>
        <v>5.1732771037416709</v>
      </c>
      <c r="AE76" s="12">
        <f>AA76</f>
        <v>0.59288439904919088</v>
      </c>
      <c r="AF76" s="12">
        <f>AB76</f>
        <v>5.1732771037416709</v>
      </c>
      <c r="AG76" s="12">
        <f t="shared" si="122"/>
        <v>0.59288439904919088</v>
      </c>
      <c r="AH76" s="12">
        <f t="shared" si="123"/>
        <v>5.1732771037416709</v>
      </c>
      <c r="AI76" s="12">
        <f t="shared" ref="AI76:AL77" si="126">AG76</f>
        <v>0.59288439904919088</v>
      </c>
      <c r="AJ76" s="12">
        <f t="shared" si="126"/>
        <v>5.1732771037416709</v>
      </c>
      <c r="AK76" s="12">
        <f t="shared" si="126"/>
        <v>0.59288439904919088</v>
      </c>
      <c r="AL76" s="12">
        <f t="shared" si="126"/>
        <v>5.1732771037416709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f t="shared" si="36"/>
        <v>0</v>
      </c>
      <c r="AS76" s="12">
        <v>0</v>
      </c>
      <c r="AT76" s="12">
        <f t="shared" si="37"/>
        <v>0</v>
      </c>
      <c r="AU76" s="12">
        <v>0</v>
      </c>
      <c r="AV76" s="12">
        <f t="shared" ref="AV76" si="127">AV77+AV82+AV85+AV94</f>
        <v>0</v>
      </c>
      <c r="AW76" s="12">
        <f>K76</f>
        <v>5.1732771037416709</v>
      </c>
      <c r="AX76" s="12">
        <f>AW76</f>
        <v>5.1732771037416709</v>
      </c>
      <c r="AY76" s="12">
        <v>0</v>
      </c>
      <c r="AZ76" s="12">
        <v>0</v>
      </c>
      <c r="BA76" s="12">
        <f t="shared" si="13"/>
        <v>5.1732771037416709</v>
      </c>
      <c r="BB76" s="12">
        <f t="shared" si="14"/>
        <v>5.1732771037416709</v>
      </c>
      <c r="BC76" s="25" t="s">
        <v>179</v>
      </c>
    </row>
    <row r="77" spans="1:56" ht="66" customHeight="1" x14ac:dyDescent="0.25">
      <c r="A77" s="24" t="s">
        <v>161</v>
      </c>
      <c r="B77" s="25" t="s">
        <v>162</v>
      </c>
      <c r="C77" s="33" t="s">
        <v>198</v>
      </c>
      <c r="D77" s="23" t="s">
        <v>112</v>
      </c>
      <c r="E77" s="23">
        <v>2023</v>
      </c>
      <c r="F77" s="23">
        <v>2023</v>
      </c>
      <c r="G77" s="23">
        <f>F77</f>
        <v>2023</v>
      </c>
      <c r="H77" s="12">
        <v>0.63515041046866805</v>
      </c>
      <c r="I77" s="12">
        <f t="shared" si="99"/>
        <v>0.63515041046866805</v>
      </c>
      <c r="J77" s="12">
        <v>0</v>
      </c>
      <c r="K77" s="12">
        <f>L77+M77+N77+O77</f>
        <v>4.751338494043571</v>
      </c>
      <c r="L77" s="12">
        <v>0.223170805487451</v>
      </c>
      <c r="M77" s="12">
        <v>1.2090324648925199</v>
      </c>
      <c r="N77" s="12">
        <v>3.3191352236635998</v>
      </c>
      <c r="O77" s="12">
        <v>0</v>
      </c>
      <c r="P77" s="9">
        <f t="shared" si="114"/>
        <v>4.751338494043571</v>
      </c>
      <c r="Q77" s="9">
        <f t="shared" si="115"/>
        <v>0.223170805487451</v>
      </c>
      <c r="R77" s="9">
        <f t="shared" si="116"/>
        <v>1.2090324648925199</v>
      </c>
      <c r="S77" s="9">
        <f t="shared" si="117"/>
        <v>3.3191352236635998</v>
      </c>
      <c r="T77" s="9">
        <f t="shared" si="118"/>
        <v>0</v>
      </c>
      <c r="U77" s="12">
        <v>0</v>
      </c>
      <c r="V77" s="12">
        <v>0</v>
      </c>
      <c r="W77" s="12">
        <f>0.749477484353029/1.2</f>
        <v>0.62456457029419088</v>
      </c>
      <c r="X77" s="12">
        <v>4.751338494043571</v>
      </c>
      <c r="Y77" s="12">
        <f t="shared" si="121"/>
        <v>0.62456457029419088</v>
      </c>
      <c r="Z77" s="12">
        <f>X77</f>
        <v>4.751338494043571</v>
      </c>
      <c r="AA77" s="12">
        <f>Y77</f>
        <v>0.62456457029419088</v>
      </c>
      <c r="AB77" s="12">
        <f>Z77</f>
        <v>4.751338494043571</v>
      </c>
      <c r="AC77" s="12">
        <f t="shared" si="119"/>
        <v>0.62456457029419088</v>
      </c>
      <c r="AD77" s="12">
        <f t="shared" si="119"/>
        <v>4.751338494043571</v>
      </c>
      <c r="AE77" s="12">
        <f>AA77</f>
        <v>0.62456457029419088</v>
      </c>
      <c r="AF77" s="12">
        <f>AB77</f>
        <v>4.751338494043571</v>
      </c>
      <c r="AG77" s="12">
        <f t="shared" si="122"/>
        <v>0.62456457029419088</v>
      </c>
      <c r="AH77" s="12">
        <f t="shared" si="123"/>
        <v>4.751338494043571</v>
      </c>
      <c r="AI77" s="12">
        <f t="shared" si="126"/>
        <v>0.62456457029419088</v>
      </c>
      <c r="AJ77" s="12">
        <f t="shared" si="126"/>
        <v>4.751338494043571</v>
      </c>
      <c r="AK77" s="12">
        <f t="shared" si="126"/>
        <v>0.62456457029419088</v>
      </c>
      <c r="AL77" s="12">
        <f t="shared" si="126"/>
        <v>4.751338494043571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f t="shared" si="36"/>
        <v>0</v>
      </c>
      <c r="AS77" s="12">
        <v>0</v>
      </c>
      <c r="AT77" s="12">
        <f t="shared" si="37"/>
        <v>0</v>
      </c>
      <c r="AU77" s="12">
        <v>0</v>
      </c>
      <c r="AV77" s="12">
        <f t="shared" ref="AV77" si="128">AV78+AV83+AV86+AV95</f>
        <v>0</v>
      </c>
      <c r="AW77" s="12">
        <f>K77</f>
        <v>4.751338494043571</v>
      </c>
      <c r="AX77" s="12">
        <f>AW77</f>
        <v>4.751338494043571</v>
      </c>
      <c r="AY77" s="12">
        <v>0</v>
      </c>
      <c r="AZ77" s="12">
        <v>0</v>
      </c>
      <c r="BA77" s="12">
        <f t="shared" si="13"/>
        <v>4.751338494043571</v>
      </c>
      <c r="BB77" s="12">
        <f t="shared" si="14"/>
        <v>4.751338494043571</v>
      </c>
      <c r="BC77" s="25" t="s">
        <v>179</v>
      </c>
    </row>
    <row r="78" spans="1:56" ht="31.5" customHeight="1" x14ac:dyDescent="0.25">
      <c r="A78" s="21" t="s">
        <v>64</v>
      </c>
      <c r="B78" s="22" t="s">
        <v>65</v>
      </c>
      <c r="C78" s="31" t="s">
        <v>102</v>
      </c>
      <c r="D78" s="23" t="s">
        <v>102</v>
      </c>
      <c r="E78" s="23" t="s">
        <v>102</v>
      </c>
      <c r="F78" s="23" t="s">
        <v>102</v>
      </c>
      <c r="G78" s="23" t="s">
        <v>102</v>
      </c>
      <c r="H78" s="12">
        <v>0</v>
      </c>
      <c r="I78" s="12">
        <f t="shared" si="99"/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9">
        <f t="shared" si="114"/>
        <v>0</v>
      </c>
      <c r="Q78" s="9">
        <f t="shared" si="115"/>
        <v>0</v>
      </c>
      <c r="R78" s="9">
        <f t="shared" si="116"/>
        <v>0</v>
      </c>
      <c r="S78" s="9">
        <f t="shared" si="117"/>
        <v>0</v>
      </c>
      <c r="T78" s="9">
        <f t="shared" si="118"/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f t="shared" si="122"/>
        <v>0</v>
      </c>
      <c r="AH78" s="12">
        <f t="shared" si="123"/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f t="shared" si="36"/>
        <v>0</v>
      </c>
      <c r="AS78" s="12">
        <v>0</v>
      </c>
      <c r="AT78" s="12">
        <f t="shared" si="37"/>
        <v>0</v>
      </c>
      <c r="AU78" s="12">
        <v>0</v>
      </c>
      <c r="AV78" s="12">
        <f t="shared" ref="AV78" si="129">AV79+AV84+AV87+AV96</f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f t="shared" si="13"/>
        <v>0</v>
      </c>
      <c r="BB78" s="12">
        <f t="shared" si="14"/>
        <v>0</v>
      </c>
      <c r="BC78" s="23"/>
    </row>
    <row r="79" spans="1:56" ht="31.5" x14ac:dyDescent="0.25">
      <c r="A79" s="21" t="s">
        <v>66</v>
      </c>
      <c r="B79" s="22" t="s">
        <v>67</v>
      </c>
      <c r="C79" s="31" t="s">
        <v>102</v>
      </c>
      <c r="D79" s="23" t="s">
        <v>102</v>
      </c>
      <c r="E79" s="23" t="s">
        <v>102</v>
      </c>
      <c r="F79" s="23" t="s">
        <v>102</v>
      </c>
      <c r="G79" s="23" t="s">
        <v>102</v>
      </c>
      <c r="H79" s="12">
        <v>0</v>
      </c>
      <c r="I79" s="12">
        <f t="shared" si="99"/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9">
        <f t="shared" si="114"/>
        <v>0</v>
      </c>
      <c r="Q79" s="9">
        <f t="shared" si="115"/>
        <v>0</v>
      </c>
      <c r="R79" s="9">
        <f t="shared" si="116"/>
        <v>0</v>
      </c>
      <c r="S79" s="9">
        <f t="shared" si="117"/>
        <v>0</v>
      </c>
      <c r="T79" s="9">
        <f t="shared" si="118"/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f t="shared" si="122"/>
        <v>0</v>
      </c>
      <c r="AH79" s="12">
        <f t="shared" si="123"/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f t="shared" si="36"/>
        <v>0</v>
      </c>
      <c r="AS79" s="12">
        <v>0</v>
      </c>
      <c r="AT79" s="12">
        <f t="shared" si="37"/>
        <v>0</v>
      </c>
      <c r="AU79" s="12">
        <v>0</v>
      </c>
      <c r="AV79" s="12">
        <f t="shared" ref="AV79" si="130">AV80+AV85+AV88+AV97</f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f t="shared" si="13"/>
        <v>0</v>
      </c>
      <c r="BB79" s="12">
        <f t="shared" si="14"/>
        <v>0</v>
      </c>
      <c r="BC79" s="23"/>
    </row>
    <row r="80" spans="1:56" ht="15.75" customHeight="1" x14ac:dyDescent="0.25">
      <c r="A80" s="21" t="s">
        <v>68</v>
      </c>
      <c r="B80" s="22" t="s">
        <v>69</v>
      </c>
      <c r="C80" s="31" t="s">
        <v>102</v>
      </c>
      <c r="D80" s="23" t="s">
        <v>102</v>
      </c>
      <c r="E80" s="23" t="s">
        <v>102</v>
      </c>
      <c r="F80" s="23" t="s">
        <v>102</v>
      </c>
      <c r="G80" s="23" t="s">
        <v>102</v>
      </c>
      <c r="H80" s="12">
        <v>0</v>
      </c>
      <c r="I80" s="12">
        <f t="shared" si="99"/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9">
        <f t="shared" si="114"/>
        <v>0</v>
      </c>
      <c r="Q80" s="9">
        <f t="shared" si="115"/>
        <v>0</v>
      </c>
      <c r="R80" s="9">
        <f t="shared" si="116"/>
        <v>0</v>
      </c>
      <c r="S80" s="9">
        <f t="shared" si="117"/>
        <v>0</v>
      </c>
      <c r="T80" s="9">
        <f t="shared" si="118"/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f t="shared" si="122"/>
        <v>0</v>
      </c>
      <c r="AH80" s="12">
        <f t="shared" si="123"/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f t="shared" si="36"/>
        <v>0</v>
      </c>
      <c r="AS80" s="12">
        <v>0</v>
      </c>
      <c r="AT80" s="12">
        <f t="shared" si="37"/>
        <v>0</v>
      </c>
      <c r="AU80" s="12">
        <v>0</v>
      </c>
      <c r="AV80" s="12">
        <f t="shared" ref="AV80" si="131">AV81+AV86+AV89+AV98</f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f t="shared" si="13"/>
        <v>0</v>
      </c>
      <c r="BB80" s="12">
        <f t="shared" si="14"/>
        <v>0</v>
      </c>
      <c r="BC80" s="23"/>
    </row>
    <row r="81" spans="1:55" ht="15.75" customHeight="1" x14ac:dyDescent="0.25">
      <c r="A81" s="21" t="s">
        <v>70</v>
      </c>
      <c r="B81" s="22" t="s">
        <v>71</v>
      </c>
      <c r="C81" s="31" t="s">
        <v>102</v>
      </c>
      <c r="D81" s="23" t="s">
        <v>102</v>
      </c>
      <c r="E81" s="23" t="s">
        <v>102</v>
      </c>
      <c r="F81" s="23" t="s">
        <v>102</v>
      </c>
      <c r="G81" s="23" t="s">
        <v>102</v>
      </c>
      <c r="H81" s="12">
        <v>0</v>
      </c>
      <c r="I81" s="12">
        <f t="shared" si="99"/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9">
        <f t="shared" si="114"/>
        <v>0</v>
      </c>
      <c r="Q81" s="9">
        <f t="shared" si="115"/>
        <v>0</v>
      </c>
      <c r="R81" s="9">
        <f t="shared" si="116"/>
        <v>0</v>
      </c>
      <c r="S81" s="9">
        <f t="shared" si="117"/>
        <v>0</v>
      </c>
      <c r="T81" s="9">
        <f t="shared" si="118"/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f t="shared" si="122"/>
        <v>0</v>
      </c>
      <c r="AH81" s="12">
        <f t="shared" si="123"/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f t="shared" si="36"/>
        <v>0</v>
      </c>
      <c r="AS81" s="12">
        <v>0</v>
      </c>
      <c r="AT81" s="12">
        <f t="shared" si="37"/>
        <v>0</v>
      </c>
      <c r="AU81" s="12">
        <v>0</v>
      </c>
      <c r="AV81" s="12">
        <f t="shared" ref="AV81" si="132">AV82+AV87+AV90+AV99</f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f t="shared" si="13"/>
        <v>0</v>
      </c>
      <c r="BB81" s="12">
        <f t="shared" si="14"/>
        <v>0</v>
      </c>
      <c r="BC81" s="23"/>
    </row>
    <row r="82" spans="1:55" ht="15.75" customHeight="1" x14ac:dyDescent="0.25">
      <c r="A82" s="21" t="s">
        <v>72</v>
      </c>
      <c r="B82" s="22" t="s">
        <v>73</v>
      </c>
      <c r="C82" s="31" t="s">
        <v>102</v>
      </c>
      <c r="D82" s="23" t="s">
        <v>102</v>
      </c>
      <c r="E82" s="23" t="s">
        <v>102</v>
      </c>
      <c r="F82" s="23" t="s">
        <v>102</v>
      </c>
      <c r="G82" s="23" t="s">
        <v>102</v>
      </c>
      <c r="H82" s="12">
        <v>0</v>
      </c>
      <c r="I82" s="12">
        <f t="shared" si="99"/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9">
        <f t="shared" si="114"/>
        <v>0</v>
      </c>
      <c r="Q82" s="9">
        <f t="shared" si="115"/>
        <v>0</v>
      </c>
      <c r="R82" s="9">
        <f t="shared" si="116"/>
        <v>0</v>
      </c>
      <c r="S82" s="9">
        <f t="shared" si="117"/>
        <v>0</v>
      </c>
      <c r="T82" s="9">
        <f t="shared" si="118"/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f t="shared" si="122"/>
        <v>0</v>
      </c>
      <c r="AH82" s="12">
        <f t="shared" si="123"/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f t="shared" si="36"/>
        <v>0</v>
      </c>
      <c r="AS82" s="12">
        <v>0</v>
      </c>
      <c r="AT82" s="12">
        <f t="shared" si="37"/>
        <v>0</v>
      </c>
      <c r="AU82" s="12">
        <v>0</v>
      </c>
      <c r="AV82" s="12">
        <f t="shared" ref="AV82" si="133">AV83+AV88+AV91+AV100</f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f t="shared" si="13"/>
        <v>0</v>
      </c>
      <c r="BB82" s="12">
        <f t="shared" si="14"/>
        <v>0</v>
      </c>
      <c r="BC82" s="23"/>
    </row>
    <row r="83" spans="1:55" ht="15.75" customHeight="1" x14ac:dyDescent="0.25">
      <c r="A83" s="21" t="s">
        <v>74</v>
      </c>
      <c r="B83" s="22" t="s">
        <v>75</v>
      </c>
      <c r="C83" s="31" t="s">
        <v>102</v>
      </c>
      <c r="D83" s="23" t="s">
        <v>102</v>
      </c>
      <c r="E83" s="23" t="s">
        <v>102</v>
      </c>
      <c r="F83" s="23" t="s">
        <v>102</v>
      </c>
      <c r="G83" s="23" t="s">
        <v>102</v>
      </c>
      <c r="H83" s="12">
        <v>0</v>
      </c>
      <c r="I83" s="12">
        <f t="shared" si="99"/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9">
        <f t="shared" si="114"/>
        <v>0</v>
      </c>
      <c r="Q83" s="9">
        <f t="shared" si="115"/>
        <v>0</v>
      </c>
      <c r="R83" s="9">
        <f t="shared" si="116"/>
        <v>0</v>
      </c>
      <c r="S83" s="9">
        <f t="shared" si="117"/>
        <v>0</v>
      </c>
      <c r="T83" s="9">
        <f t="shared" si="118"/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f t="shared" si="122"/>
        <v>0</v>
      </c>
      <c r="AH83" s="12">
        <f t="shared" si="123"/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f t="shared" si="36"/>
        <v>0</v>
      </c>
      <c r="AS83" s="12">
        <v>0</v>
      </c>
      <c r="AT83" s="12">
        <f t="shared" si="37"/>
        <v>0</v>
      </c>
      <c r="AU83" s="12">
        <v>0</v>
      </c>
      <c r="AV83" s="12">
        <f t="shared" ref="AV83" si="134">AV84+AV89+AV92+AV101</f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f t="shared" si="13"/>
        <v>0</v>
      </c>
      <c r="BB83" s="12">
        <f t="shared" si="14"/>
        <v>0</v>
      </c>
      <c r="BC83" s="23"/>
    </row>
    <row r="84" spans="1:55" ht="31.5" customHeight="1" x14ac:dyDescent="0.25">
      <c r="A84" s="21" t="s">
        <v>76</v>
      </c>
      <c r="B84" s="22" t="s">
        <v>77</v>
      </c>
      <c r="C84" s="31" t="s">
        <v>102</v>
      </c>
      <c r="D84" s="23" t="s">
        <v>102</v>
      </c>
      <c r="E84" s="23" t="s">
        <v>102</v>
      </c>
      <c r="F84" s="23" t="s">
        <v>102</v>
      </c>
      <c r="G84" s="23" t="s">
        <v>102</v>
      </c>
      <c r="H84" s="12">
        <v>0</v>
      </c>
      <c r="I84" s="12">
        <f t="shared" si="99"/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9">
        <f t="shared" si="114"/>
        <v>0</v>
      </c>
      <c r="Q84" s="9">
        <f t="shared" si="115"/>
        <v>0</v>
      </c>
      <c r="R84" s="9">
        <f t="shared" si="116"/>
        <v>0</v>
      </c>
      <c r="S84" s="9">
        <f t="shared" si="117"/>
        <v>0</v>
      </c>
      <c r="T84" s="9">
        <f t="shared" si="118"/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f t="shared" si="122"/>
        <v>0</v>
      </c>
      <c r="AH84" s="12">
        <f t="shared" si="123"/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f t="shared" si="36"/>
        <v>0</v>
      </c>
      <c r="AS84" s="12">
        <v>0</v>
      </c>
      <c r="AT84" s="12">
        <f t="shared" si="37"/>
        <v>0</v>
      </c>
      <c r="AU84" s="12">
        <v>0</v>
      </c>
      <c r="AV84" s="12">
        <f t="shared" ref="AV84" si="135">AV85+AV90+AV93+AV102</f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f t="shared" si="13"/>
        <v>0</v>
      </c>
      <c r="BB84" s="12">
        <f t="shared" si="14"/>
        <v>0</v>
      </c>
      <c r="BC84" s="23"/>
    </row>
    <row r="85" spans="1:55" ht="31.5" customHeight="1" x14ac:dyDescent="0.25">
      <c r="A85" s="21" t="s">
        <v>78</v>
      </c>
      <c r="B85" s="22" t="s">
        <v>79</v>
      </c>
      <c r="C85" s="31" t="s">
        <v>102</v>
      </c>
      <c r="D85" s="23" t="s">
        <v>102</v>
      </c>
      <c r="E85" s="23" t="s">
        <v>102</v>
      </c>
      <c r="F85" s="23" t="s">
        <v>102</v>
      </c>
      <c r="G85" s="23" t="s">
        <v>102</v>
      </c>
      <c r="H85" s="12">
        <v>0</v>
      </c>
      <c r="I85" s="12">
        <f t="shared" si="99"/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9">
        <f t="shared" si="114"/>
        <v>0</v>
      </c>
      <c r="Q85" s="9">
        <f t="shared" si="115"/>
        <v>0</v>
      </c>
      <c r="R85" s="9">
        <f t="shared" si="116"/>
        <v>0</v>
      </c>
      <c r="S85" s="9">
        <f t="shared" si="117"/>
        <v>0</v>
      </c>
      <c r="T85" s="9">
        <f t="shared" si="118"/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f t="shared" si="122"/>
        <v>0</v>
      </c>
      <c r="AH85" s="12">
        <f t="shared" si="123"/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f t="shared" si="36"/>
        <v>0</v>
      </c>
      <c r="AS85" s="12">
        <v>0</v>
      </c>
      <c r="AT85" s="12">
        <f t="shared" si="37"/>
        <v>0</v>
      </c>
      <c r="AU85" s="12">
        <v>0</v>
      </c>
      <c r="AV85" s="12">
        <f t="shared" ref="AV85" si="136">AV86+AV91+AV94+AV103</f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f t="shared" si="13"/>
        <v>0</v>
      </c>
      <c r="BB85" s="12">
        <f t="shared" si="14"/>
        <v>0</v>
      </c>
      <c r="BC85" s="23"/>
    </row>
    <row r="86" spans="1:55" ht="31.5" customHeight="1" x14ac:dyDescent="0.25">
      <c r="A86" s="21" t="s">
        <v>80</v>
      </c>
      <c r="B86" s="22" t="s">
        <v>81</v>
      </c>
      <c r="C86" s="31" t="s">
        <v>102</v>
      </c>
      <c r="D86" s="23" t="s">
        <v>102</v>
      </c>
      <c r="E86" s="23" t="s">
        <v>102</v>
      </c>
      <c r="F86" s="23" t="s">
        <v>102</v>
      </c>
      <c r="G86" s="23" t="s">
        <v>102</v>
      </c>
      <c r="H86" s="12">
        <v>0</v>
      </c>
      <c r="I86" s="12">
        <f t="shared" si="99"/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9">
        <f t="shared" si="114"/>
        <v>0</v>
      </c>
      <c r="Q86" s="9">
        <f t="shared" si="115"/>
        <v>0</v>
      </c>
      <c r="R86" s="9">
        <f t="shared" si="116"/>
        <v>0</v>
      </c>
      <c r="S86" s="9">
        <f t="shared" si="117"/>
        <v>0</v>
      </c>
      <c r="T86" s="9">
        <f t="shared" si="118"/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f t="shared" si="122"/>
        <v>0</v>
      </c>
      <c r="AH86" s="12">
        <f t="shared" si="123"/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f t="shared" si="36"/>
        <v>0</v>
      </c>
      <c r="AS86" s="12">
        <v>0</v>
      </c>
      <c r="AT86" s="12">
        <f t="shared" si="37"/>
        <v>0</v>
      </c>
      <c r="AU86" s="12">
        <v>0</v>
      </c>
      <c r="AV86" s="12">
        <f t="shared" ref="AV86" si="137">AV87+AV92+AV95+AV104</f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f t="shared" si="13"/>
        <v>0</v>
      </c>
      <c r="BB86" s="12">
        <f t="shared" si="14"/>
        <v>0</v>
      </c>
      <c r="BC86" s="23"/>
    </row>
    <row r="87" spans="1:55" ht="31.5" customHeight="1" x14ac:dyDescent="0.25">
      <c r="A87" s="21" t="s">
        <v>82</v>
      </c>
      <c r="B87" s="22" t="s">
        <v>83</v>
      </c>
      <c r="C87" s="31" t="s">
        <v>102</v>
      </c>
      <c r="D87" s="23" t="s">
        <v>102</v>
      </c>
      <c r="E87" s="23" t="s">
        <v>102</v>
      </c>
      <c r="F87" s="23" t="s">
        <v>102</v>
      </c>
      <c r="G87" s="23" t="s">
        <v>102</v>
      </c>
      <c r="H87" s="12">
        <v>0</v>
      </c>
      <c r="I87" s="12">
        <f t="shared" si="99"/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9">
        <f t="shared" si="114"/>
        <v>0</v>
      </c>
      <c r="Q87" s="9">
        <f t="shared" si="115"/>
        <v>0</v>
      </c>
      <c r="R87" s="9">
        <f t="shared" si="116"/>
        <v>0</v>
      </c>
      <c r="S87" s="9">
        <f t="shared" si="117"/>
        <v>0</v>
      </c>
      <c r="T87" s="9">
        <f t="shared" si="118"/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f t="shared" si="122"/>
        <v>0</v>
      </c>
      <c r="AH87" s="12">
        <f t="shared" si="123"/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f t="shared" si="36"/>
        <v>0</v>
      </c>
      <c r="AS87" s="12">
        <v>0</v>
      </c>
      <c r="AT87" s="12">
        <f t="shared" si="37"/>
        <v>0</v>
      </c>
      <c r="AU87" s="12">
        <v>0</v>
      </c>
      <c r="AV87" s="12">
        <f t="shared" ref="AV87" si="138">AV88+AV93+AV96+AV105</f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f t="shared" si="13"/>
        <v>0</v>
      </c>
      <c r="BB87" s="12">
        <f t="shared" si="14"/>
        <v>0</v>
      </c>
      <c r="BC87" s="23"/>
    </row>
    <row r="88" spans="1:55" ht="31.5" x14ac:dyDescent="0.25">
      <c r="A88" s="21" t="s">
        <v>84</v>
      </c>
      <c r="B88" s="22" t="s">
        <v>85</v>
      </c>
      <c r="C88" s="31" t="s">
        <v>102</v>
      </c>
      <c r="D88" s="23" t="s">
        <v>102</v>
      </c>
      <c r="E88" s="23" t="s">
        <v>102</v>
      </c>
      <c r="F88" s="23" t="s">
        <v>102</v>
      </c>
      <c r="G88" s="23" t="s">
        <v>102</v>
      </c>
      <c r="H88" s="12">
        <v>0</v>
      </c>
      <c r="I88" s="12">
        <f t="shared" si="99"/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9">
        <f t="shared" si="114"/>
        <v>0</v>
      </c>
      <c r="Q88" s="9">
        <f t="shared" si="115"/>
        <v>0</v>
      </c>
      <c r="R88" s="9">
        <f t="shared" si="116"/>
        <v>0</v>
      </c>
      <c r="S88" s="9">
        <f t="shared" si="117"/>
        <v>0</v>
      </c>
      <c r="T88" s="9">
        <f t="shared" si="118"/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f t="shared" si="122"/>
        <v>0</v>
      </c>
      <c r="AH88" s="12">
        <f t="shared" si="123"/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f t="shared" si="36"/>
        <v>0</v>
      </c>
      <c r="AS88" s="12">
        <v>0</v>
      </c>
      <c r="AT88" s="12">
        <f t="shared" si="37"/>
        <v>0</v>
      </c>
      <c r="AU88" s="12">
        <v>0</v>
      </c>
      <c r="AV88" s="12">
        <f t="shared" ref="AV88" si="139">AV89+AV94+AV97+AV106</f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f t="shared" si="13"/>
        <v>0</v>
      </c>
      <c r="BB88" s="12">
        <f t="shared" si="14"/>
        <v>0</v>
      </c>
      <c r="BC88" s="23"/>
    </row>
    <row r="89" spans="1:55" ht="15.75" customHeight="1" x14ac:dyDescent="0.25">
      <c r="A89" s="21" t="s">
        <v>86</v>
      </c>
      <c r="B89" s="22" t="s">
        <v>87</v>
      </c>
      <c r="C89" s="31" t="s">
        <v>102</v>
      </c>
      <c r="D89" s="23" t="s">
        <v>102</v>
      </c>
      <c r="E89" s="23" t="s">
        <v>102</v>
      </c>
      <c r="F89" s="23" t="s">
        <v>102</v>
      </c>
      <c r="G89" s="23" t="s">
        <v>102</v>
      </c>
      <c r="H89" s="12">
        <v>0</v>
      </c>
      <c r="I89" s="12">
        <f t="shared" si="99"/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9">
        <f t="shared" si="114"/>
        <v>0</v>
      </c>
      <c r="Q89" s="9">
        <f t="shared" si="115"/>
        <v>0</v>
      </c>
      <c r="R89" s="9">
        <f t="shared" si="116"/>
        <v>0</v>
      </c>
      <c r="S89" s="9">
        <f t="shared" si="117"/>
        <v>0</v>
      </c>
      <c r="T89" s="9">
        <f t="shared" si="118"/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f t="shared" si="122"/>
        <v>0</v>
      </c>
      <c r="AH89" s="12">
        <f t="shared" si="123"/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f t="shared" si="36"/>
        <v>0</v>
      </c>
      <c r="AS89" s="12">
        <v>0</v>
      </c>
      <c r="AT89" s="12">
        <f t="shared" si="37"/>
        <v>0</v>
      </c>
      <c r="AU89" s="12">
        <v>0</v>
      </c>
      <c r="AV89" s="12">
        <f t="shared" ref="AV89" si="140">AV90+AV95+AV98+AV107</f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f t="shared" ref="BA89:BA109" si="141">AQ89+AS89+AU89+AW89+AY89</f>
        <v>0</v>
      </c>
      <c r="BB89" s="12">
        <f t="shared" ref="BB89:BB110" si="142">AR89+AT89+AV89+AX89+AZ89</f>
        <v>0</v>
      </c>
      <c r="BC89" s="23"/>
    </row>
    <row r="90" spans="1:55" ht="31.5" x14ac:dyDescent="0.25">
      <c r="A90" s="21" t="s">
        <v>88</v>
      </c>
      <c r="B90" s="22" t="s">
        <v>89</v>
      </c>
      <c r="C90" s="31" t="s">
        <v>102</v>
      </c>
      <c r="D90" s="23" t="s">
        <v>102</v>
      </c>
      <c r="E90" s="23" t="s">
        <v>102</v>
      </c>
      <c r="F90" s="23" t="s">
        <v>102</v>
      </c>
      <c r="G90" s="23" t="s">
        <v>102</v>
      </c>
      <c r="H90" s="12">
        <v>0</v>
      </c>
      <c r="I90" s="12">
        <f t="shared" si="99"/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9">
        <f t="shared" si="114"/>
        <v>0</v>
      </c>
      <c r="Q90" s="9">
        <f t="shared" si="115"/>
        <v>0</v>
      </c>
      <c r="R90" s="9">
        <f t="shared" si="116"/>
        <v>0</v>
      </c>
      <c r="S90" s="9">
        <f t="shared" si="117"/>
        <v>0</v>
      </c>
      <c r="T90" s="9">
        <f t="shared" si="118"/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f t="shared" si="122"/>
        <v>0</v>
      </c>
      <c r="AH90" s="12">
        <f t="shared" si="123"/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f t="shared" ref="AR90:AR109" si="143">AQ90</f>
        <v>0</v>
      </c>
      <c r="AS90" s="12">
        <v>0</v>
      </c>
      <c r="AT90" s="12">
        <f t="shared" ref="AT90:AT109" si="144">AS90</f>
        <v>0</v>
      </c>
      <c r="AU90" s="12">
        <v>0</v>
      </c>
      <c r="AV90" s="12">
        <f t="shared" ref="AV90" si="145">AV91+AV96+AV99+AV108</f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f t="shared" si="141"/>
        <v>0</v>
      </c>
      <c r="BB90" s="12">
        <f t="shared" si="142"/>
        <v>0</v>
      </c>
      <c r="BC90" s="23"/>
    </row>
    <row r="91" spans="1:55" ht="31.5" x14ac:dyDescent="0.25">
      <c r="A91" s="21" t="s">
        <v>90</v>
      </c>
      <c r="B91" s="22" t="s">
        <v>91</v>
      </c>
      <c r="C91" s="31" t="s">
        <v>102</v>
      </c>
      <c r="D91" s="23" t="s">
        <v>102</v>
      </c>
      <c r="E91" s="23" t="s">
        <v>102</v>
      </c>
      <c r="F91" s="23" t="s">
        <v>102</v>
      </c>
      <c r="G91" s="23" t="s">
        <v>102</v>
      </c>
      <c r="H91" s="12">
        <v>0</v>
      </c>
      <c r="I91" s="12">
        <f t="shared" si="99"/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9">
        <f t="shared" si="114"/>
        <v>0</v>
      </c>
      <c r="Q91" s="9">
        <f t="shared" si="115"/>
        <v>0</v>
      </c>
      <c r="R91" s="9">
        <f t="shared" si="116"/>
        <v>0</v>
      </c>
      <c r="S91" s="9">
        <f t="shared" si="117"/>
        <v>0</v>
      </c>
      <c r="T91" s="9">
        <f t="shared" si="118"/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f t="shared" si="122"/>
        <v>0</v>
      </c>
      <c r="AH91" s="12">
        <f t="shared" si="123"/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f t="shared" si="143"/>
        <v>0</v>
      </c>
      <c r="AS91" s="12">
        <v>0</v>
      </c>
      <c r="AT91" s="12">
        <f t="shared" si="144"/>
        <v>0</v>
      </c>
      <c r="AU91" s="12">
        <v>0</v>
      </c>
      <c r="AV91" s="12">
        <f t="shared" ref="AV91" si="146">AV92+AV97+AV100+AV109</f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f t="shared" si="141"/>
        <v>0</v>
      </c>
      <c r="BB91" s="12">
        <f t="shared" si="142"/>
        <v>0</v>
      </c>
      <c r="BC91" s="23"/>
    </row>
    <row r="92" spans="1:55" ht="31.5" x14ac:dyDescent="0.25">
      <c r="A92" s="21" t="s">
        <v>92</v>
      </c>
      <c r="B92" s="22" t="s">
        <v>93</v>
      </c>
      <c r="C92" s="31" t="s">
        <v>102</v>
      </c>
      <c r="D92" s="23" t="s">
        <v>102</v>
      </c>
      <c r="E92" s="23" t="s">
        <v>102</v>
      </c>
      <c r="F92" s="23" t="s">
        <v>102</v>
      </c>
      <c r="G92" s="23" t="s">
        <v>102</v>
      </c>
      <c r="H92" s="12">
        <v>0</v>
      </c>
      <c r="I92" s="12">
        <f t="shared" si="99"/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9">
        <f t="shared" si="114"/>
        <v>0</v>
      </c>
      <c r="Q92" s="9">
        <f t="shared" si="115"/>
        <v>0</v>
      </c>
      <c r="R92" s="9">
        <f t="shared" si="116"/>
        <v>0</v>
      </c>
      <c r="S92" s="9">
        <f t="shared" si="117"/>
        <v>0</v>
      </c>
      <c r="T92" s="9">
        <f t="shared" si="118"/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f t="shared" si="122"/>
        <v>0</v>
      </c>
      <c r="AH92" s="12">
        <f t="shared" si="123"/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f t="shared" si="143"/>
        <v>0</v>
      </c>
      <c r="AS92" s="12">
        <v>0</v>
      </c>
      <c r="AT92" s="12">
        <f t="shared" si="144"/>
        <v>0</v>
      </c>
      <c r="AU92" s="12">
        <v>0</v>
      </c>
      <c r="AV92" s="12">
        <f t="shared" ref="AV92" si="147">AV93+AV98+AV101+AV111</f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f t="shared" si="141"/>
        <v>0</v>
      </c>
      <c r="BB92" s="12">
        <f t="shared" si="142"/>
        <v>0</v>
      </c>
      <c r="BC92" s="23"/>
    </row>
    <row r="93" spans="1:55" ht="31.5" x14ac:dyDescent="0.25">
      <c r="A93" s="21" t="s">
        <v>94</v>
      </c>
      <c r="B93" s="22" t="s">
        <v>95</v>
      </c>
      <c r="C93" s="31" t="s">
        <v>102</v>
      </c>
      <c r="D93" s="23" t="s">
        <v>102</v>
      </c>
      <c r="E93" s="23" t="s">
        <v>102</v>
      </c>
      <c r="F93" s="23" t="s">
        <v>102</v>
      </c>
      <c r="G93" s="23" t="s">
        <v>102</v>
      </c>
      <c r="H93" s="12">
        <v>0</v>
      </c>
      <c r="I93" s="12">
        <f t="shared" si="99"/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9">
        <f t="shared" si="114"/>
        <v>0</v>
      </c>
      <c r="Q93" s="9">
        <f t="shared" si="115"/>
        <v>0</v>
      </c>
      <c r="R93" s="9">
        <f t="shared" si="116"/>
        <v>0</v>
      </c>
      <c r="S93" s="9">
        <f t="shared" si="117"/>
        <v>0</v>
      </c>
      <c r="T93" s="9">
        <f t="shared" si="118"/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f t="shared" si="122"/>
        <v>0</v>
      </c>
      <c r="AH93" s="12">
        <f t="shared" si="123"/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f t="shared" si="143"/>
        <v>0</v>
      </c>
      <c r="AS93" s="12">
        <v>0</v>
      </c>
      <c r="AT93" s="12">
        <f t="shared" si="144"/>
        <v>0</v>
      </c>
      <c r="AU93" s="12">
        <v>0</v>
      </c>
      <c r="AV93" s="12">
        <f t="shared" ref="AV93" si="148">AV94+AV99+AV102+AV112</f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f t="shared" si="141"/>
        <v>0</v>
      </c>
      <c r="BB93" s="12">
        <f t="shared" si="142"/>
        <v>0</v>
      </c>
      <c r="BC93" s="23"/>
    </row>
    <row r="94" spans="1:55" ht="31.5" x14ac:dyDescent="0.25">
      <c r="A94" s="21" t="s">
        <v>96</v>
      </c>
      <c r="B94" s="22" t="s">
        <v>97</v>
      </c>
      <c r="C94" s="31" t="s">
        <v>102</v>
      </c>
      <c r="D94" s="23" t="s">
        <v>102</v>
      </c>
      <c r="E94" s="11" t="s">
        <v>102</v>
      </c>
      <c r="F94" s="11" t="s">
        <v>102</v>
      </c>
      <c r="G94" s="23" t="s">
        <v>102</v>
      </c>
      <c r="H94" s="12">
        <v>0</v>
      </c>
      <c r="I94" s="12">
        <f t="shared" si="99"/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9">
        <f t="shared" si="114"/>
        <v>0</v>
      </c>
      <c r="Q94" s="9">
        <f t="shared" si="115"/>
        <v>0</v>
      </c>
      <c r="R94" s="9">
        <f t="shared" si="116"/>
        <v>0</v>
      </c>
      <c r="S94" s="9">
        <f t="shared" si="117"/>
        <v>0</v>
      </c>
      <c r="T94" s="9">
        <f t="shared" si="118"/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f t="shared" si="122"/>
        <v>0</v>
      </c>
      <c r="AH94" s="12">
        <f t="shared" si="123"/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f t="shared" si="143"/>
        <v>0</v>
      </c>
      <c r="AS94" s="12">
        <v>0</v>
      </c>
      <c r="AT94" s="12">
        <f t="shared" si="144"/>
        <v>0</v>
      </c>
      <c r="AU94" s="12">
        <v>0</v>
      </c>
      <c r="AV94" s="12">
        <f t="shared" ref="AV94:AV100" si="149">AV95+AV100+AV103+AV113</f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f t="shared" si="141"/>
        <v>0</v>
      </c>
      <c r="BB94" s="12">
        <f t="shared" si="142"/>
        <v>0</v>
      </c>
      <c r="BC94" s="9"/>
    </row>
    <row r="95" spans="1:55" ht="31.5" x14ac:dyDescent="0.25">
      <c r="A95" s="21" t="s">
        <v>98</v>
      </c>
      <c r="B95" s="22" t="s">
        <v>99</v>
      </c>
      <c r="C95" s="31" t="s">
        <v>102</v>
      </c>
      <c r="D95" s="23" t="s">
        <v>102</v>
      </c>
      <c r="E95" s="27" t="s">
        <v>102</v>
      </c>
      <c r="F95" s="27" t="s">
        <v>102</v>
      </c>
      <c r="G95" s="23" t="s">
        <v>102</v>
      </c>
      <c r="H95" s="12">
        <v>0</v>
      </c>
      <c r="I95" s="12">
        <f t="shared" si="99"/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9">
        <f t="shared" si="114"/>
        <v>0</v>
      </c>
      <c r="Q95" s="9">
        <f t="shared" si="115"/>
        <v>0</v>
      </c>
      <c r="R95" s="9">
        <f t="shared" si="116"/>
        <v>0</v>
      </c>
      <c r="S95" s="9">
        <f t="shared" si="117"/>
        <v>0</v>
      </c>
      <c r="T95" s="9">
        <f t="shared" si="118"/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f t="shared" si="122"/>
        <v>0</v>
      </c>
      <c r="AH95" s="12">
        <f t="shared" si="123"/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f t="shared" si="143"/>
        <v>0</v>
      </c>
      <c r="AS95" s="12">
        <v>0</v>
      </c>
      <c r="AT95" s="12">
        <f t="shared" si="144"/>
        <v>0</v>
      </c>
      <c r="AU95" s="12">
        <v>0</v>
      </c>
      <c r="AV95" s="12">
        <f t="shared" si="149"/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f t="shared" si="141"/>
        <v>0</v>
      </c>
      <c r="BB95" s="12">
        <f t="shared" si="142"/>
        <v>0</v>
      </c>
      <c r="BC95" s="23"/>
    </row>
    <row r="96" spans="1:55" ht="19.5" customHeight="1" x14ac:dyDescent="0.25">
      <c r="A96" s="21" t="s">
        <v>100</v>
      </c>
      <c r="B96" s="22" t="s">
        <v>101</v>
      </c>
      <c r="C96" s="31" t="s">
        <v>104</v>
      </c>
      <c r="D96" s="23" t="s">
        <v>102</v>
      </c>
      <c r="E96" s="11" t="s">
        <v>102</v>
      </c>
      <c r="F96" s="11" t="s">
        <v>102</v>
      </c>
      <c r="G96" s="11" t="s">
        <v>102</v>
      </c>
      <c r="H96" s="9">
        <f>SUM(H97:H110)</f>
        <v>0</v>
      </c>
      <c r="I96" s="12">
        <f t="shared" ref="I96:AZ96" si="150">SUM(I97:I110)</f>
        <v>0</v>
      </c>
      <c r="J96" s="9">
        <f t="shared" si="150"/>
        <v>0</v>
      </c>
      <c r="K96" s="9">
        <f t="shared" si="150"/>
        <v>140.39644484098062</v>
      </c>
      <c r="L96" s="9">
        <f t="shared" si="150"/>
        <v>0</v>
      </c>
      <c r="M96" s="9">
        <f t="shared" si="150"/>
        <v>0.59934787839981696</v>
      </c>
      <c r="N96" s="9">
        <f t="shared" si="150"/>
        <v>139.79709696258084</v>
      </c>
      <c r="O96" s="9">
        <f t="shared" si="150"/>
        <v>0</v>
      </c>
      <c r="P96" s="9">
        <f t="shared" si="150"/>
        <v>142.89298070098064</v>
      </c>
      <c r="Q96" s="9">
        <f t="shared" si="150"/>
        <v>0</v>
      </c>
      <c r="R96" s="9">
        <f t="shared" si="150"/>
        <v>0.59934787839981696</v>
      </c>
      <c r="S96" s="9">
        <f t="shared" si="150"/>
        <v>142.2936328225808</v>
      </c>
      <c r="T96" s="9">
        <f t="shared" si="150"/>
        <v>0</v>
      </c>
      <c r="U96" s="9">
        <f t="shared" si="150"/>
        <v>0</v>
      </c>
      <c r="V96" s="9">
        <f t="shared" si="150"/>
        <v>0</v>
      </c>
      <c r="W96" s="9">
        <f t="shared" si="150"/>
        <v>0.86143075954342507</v>
      </c>
      <c r="X96" s="9">
        <f>SUM(X97:X110)</f>
        <v>140.39644484098062</v>
      </c>
      <c r="Y96" s="9">
        <f t="shared" si="150"/>
        <v>0.86143075954342507</v>
      </c>
      <c r="Z96" s="9">
        <f t="shared" si="150"/>
        <v>142.89298070098064</v>
      </c>
      <c r="AA96" s="9">
        <f t="shared" si="150"/>
        <v>0.86143075954342507</v>
      </c>
      <c r="AB96" s="9">
        <f t="shared" si="150"/>
        <v>139.32811316098065</v>
      </c>
      <c r="AC96" s="9">
        <f t="shared" si="150"/>
        <v>0.86143075954342507</v>
      </c>
      <c r="AD96" s="9">
        <f t="shared" si="150"/>
        <v>118.59131602098064</v>
      </c>
      <c r="AE96" s="9">
        <f t="shared" si="150"/>
        <v>0.86143075954342507</v>
      </c>
      <c r="AF96" s="9">
        <f t="shared" si="150"/>
        <v>133.24630120880968</v>
      </c>
      <c r="AG96" s="9">
        <f t="shared" si="150"/>
        <v>0.86143075954342507</v>
      </c>
      <c r="AH96" s="9">
        <f t="shared" si="150"/>
        <v>112.50950406880968</v>
      </c>
      <c r="AI96" s="9">
        <f t="shared" si="150"/>
        <v>0.86143075954342507</v>
      </c>
      <c r="AJ96" s="9">
        <f t="shared" si="150"/>
        <v>112.50950406880968</v>
      </c>
      <c r="AK96" s="9">
        <f t="shared" ref="AK96" si="151">SUM(AK97:AK110)</f>
        <v>0.86143075954342507</v>
      </c>
      <c r="AL96" s="9">
        <f t="shared" ref="AL96" si="152">SUM(AL97:AL110)</f>
        <v>112.50950406880968</v>
      </c>
      <c r="AM96" s="9">
        <f t="shared" si="150"/>
        <v>0</v>
      </c>
      <c r="AN96" s="9">
        <f t="shared" si="150"/>
        <v>48.036091126024616</v>
      </c>
      <c r="AO96" s="9">
        <f t="shared" ref="AO96" si="153">SUM(AO97:AO110)</f>
        <v>0</v>
      </c>
      <c r="AP96" s="9">
        <f t="shared" ref="AP96" si="154">SUM(AP97:AP110)</f>
        <v>48.036091126024616</v>
      </c>
      <c r="AQ96" s="12">
        <f t="shared" si="150"/>
        <v>1.06833168</v>
      </c>
      <c r="AR96" s="12">
        <f t="shared" si="150"/>
        <v>24.301664680000002</v>
      </c>
      <c r="AS96" s="12">
        <f t="shared" si="150"/>
        <v>6.0818119521709644</v>
      </c>
      <c r="AT96" s="12">
        <f t="shared" si="150"/>
        <v>6.0818119521709644</v>
      </c>
      <c r="AU96" s="12">
        <f t="shared" si="150"/>
        <v>20.736999999999998</v>
      </c>
      <c r="AV96" s="12">
        <f t="shared" si="150"/>
        <v>0</v>
      </c>
      <c r="AW96" s="12">
        <f t="shared" si="150"/>
        <v>64.473412942785075</v>
      </c>
      <c r="AX96" s="12">
        <f t="shared" si="150"/>
        <v>64.473412942785075</v>
      </c>
      <c r="AY96" s="12">
        <f t="shared" si="150"/>
        <v>48.036091126024616</v>
      </c>
      <c r="AZ96" s="12">
        <f t="shared" si="150"/>
        <v>48.036091126024616</v>
      </c>
      <c r="BA96" s="12">
        <f t="shared" si="141"/>
        <v>140.39664770098065</v>
      </c>
      <c r="BB96" s="12">
        <f t="shared" si="142"/>
        <v>142.89298070098067</v>
      </c>
      <c r="BC96" s="42"/>
    </row>
    <row r="97" spans="1:55" ht="79.5" customHeight="1" x14ac:dyDescent="0.25">
      <c r="A97" s="24" t="s">
        <v>108</v>
      </c>
      <c r="B97" s="25" t="s">
        <v>163</v>
      </c>
      <c r="C97" s="42" t="s">
        <v>224</v>
      </c>
      <c r="D97" s="23" t="s">
        <v>112</v>
      </c>
      <c r="E97" s="23">
        <v>2021</v>
      </c>
      <c r="F97" s="23">
        <v>2021</v>
      </c>
      <c r="G97" s="23">
        <f>F97</f>
        <v>2021</v>
      </c>
      <c r="H97" s="12">
        <v>0</v>
      </c>
      <c r="I97" s="12">
        <f t="shared" si="99"/>
        <v>0</v>
      </c>
      <c r="J97" s="12">
        <v>0</v>
      </c>
      <c r="K97" s="12">
        <f>L97+M97+N97+O97</f>
        <v>1.7036801126100001</v>
      </c>
      <c r="L97" s="12">
        <v>0</v>
      </c>
      <c r="M97" s="12">
        <v>0</v>
      </c>
      <c r="N97" s="12">
        <v>1.7036801126100001</v>
      </c>
      <c r="O97" s="12">
        <v>0</v>
      </c>
      <c r="P97" s="9">
        <f t="shared" ref="P97:P106" si="155">K97</f>
        <v>1.7036801126100001</v>
      </c>
      <c r="Q97" s="9">
        <f t="shared" ref="Q97:Q106" si="156">L97</f>
        <v>0</v>
      </c>
      <c r="R97" s="9">
        <f t="shared" ref="R97:R106" si="157">M97</f>
        <v>0</v>
      </c>
      <c r="S97" s="9">
        <f t="shared" ref="S97:S106" si="158">N97</f>
        <v>1.7036801126100001</v>
      </c>
      <c r="T97" s="9">
        <f t="shared" ref="T97:T106" si="159">O97</f>
        <v>0</v>
      </c>
      <c r="U97" s="12">
        <v>0</v>
      </c>
      <c r="V97" s="12">
        <v>0</v>
      </c>
      <c r="W97" s="12">
        <v>0</v>
      </c>
      <c r="X97" s="12">
        <v>1.7036801126100001</v>
      </c>
      <c r="Y97" s="12">
        <f t="shared" ref="Y97" si="160">W97</f>
        <v>0</v>
      </c>
      <c r="Z97" s="12">
        <f t="shared" ref="Z97:AD101" si="161">X97</f>
        <v>1.7036801126100001</v>
      </c>
      <c r="AA97" s="12">
        <f t="shared" si="161"/>
        <v>0</v>
      </c>
      <c r="AB97" s="9">
        <f t="shared" si="161"/>
        <v>1.7036801126100001</v>
      </c>
      <c r="AC97" s="12">
        <f t="shared" si="161"/>
        <v>0</v>
      </c>
      <c r="AD97" s="12">
        <f t="shared" si="161"/>
        <v>1.7036801126100001</v>
      </c>
      <c r="AE97" s="12">
        <v>0</v>
      </c>
      <c r="AF97" s="12">
        <v>0</v>
      </c>
      <c r="AG97" s="12">
        <f>AE97</f>
        <v>0</v>
      </c>
      <c r="AH97" s="12">
        <f>AF97</f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f t="shared" si="143"/>
        <v>0</v>
      </c>
      <c r="AS97" s="12">
        <f>K97</f>
        <v>1.7036801126100001</v>
      </c>
      <c r="AT97" s="12">
        <f t="shared" si="144"/>
        <v>1.7036801126100001</v>
      </c>
      <c r="AU97" s="12">
        <v>0</v>
      </c>
      <c r="AV97" s="12">
        <f t="shared" si="149"/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f t="shared" si="141"/>
        <v>1.7036801126100001</v>
      </c>
      <c r="BB97" s="12">
        <f t="shared" si="142"/>
        <v>1.7036801126100001</v>
      </c>
      <c r="BC97" s="25" t="s">
        <v>181</v>
      </c>
    </row>
    <row r="98" spans="1:55" ht="96" customHeight="1" x14ac:dyDescent="0.25">
      <c r="A98" s="24" t="s">
        <v>109</v>
      </c>
      <c r="B98" s="25" t="s">
        <v>164</v>
      </c>
      <c r="C98" s="42" t="s">
        <v>199</v>
      </c>
      <c r="D98" s="23" t="s">
        <v>112</v>
      </c>
      <c r="E98" s="23">
        <v>2021</v>
      </c>
      <c r="F98" s="23">
        <v>2021</v>
      </c>
      <c r="G98" s="23">
        <f>F98</f>
        <v>2021</v>
      </c>
      <c r="H98" s="12">
        <v>0</v>
      </c>
      <c r="I98" s="12">
        <f t="shared" si="99"/>
        <v>0</v>
      </c>
      <c r="J98" s="12">
        <v>0</v>
      </c>
      <c r="K98" s="12">
        <v>0.24200008842416401</v>
      </c>
      <c r="L98" s="12">
        <v>0</v>
      </c>
      <c r="M98" s="12">
        <v>0</v>
      </c>
      <c r="N98" s="12">
        <v>0.24200008842416401</v>
      </c>
      <c r="O98" s="12">
        <v>0</v>
      </c>
      <c r="P98" s="9">
        <f t="shared" si="155"/>
        <v>0.24200008842416401</v>
      </c>
      <c r="Q98" s="9">
        <f t="shared" si="156"/>
        <v>0</v>
      </c>
      <c r="R98" s="9">
        <f t="shared" si="157"/>
        <v>0</v>
      </c>
      <c r="S98" s="9">
        <f t="shared" si="158"/>
        <v>0.24200008842416401</v>
      </c>
      <c r="T98" s="9">
        <f t="shared" si="159"/>
        <v>0</v>
      </c>
      <c r="U98" s="12">
        <v>0</v>
      </c>
      <c r="V98" s="12">
        <v>0</v>
      </c>
      <c r="W98" s="12">
        <v>0</v>
      </c>
      <c r="X98" s="12">
        <v>0.24200008842416401</v>
      </c>
      <c r="Y98" s="12">
        <f t="shared" ref="Y98:Y109" si="162">W98</f>
        <v>0</v>
      </c>
      <c r="Z98" s="12">
        <f t="shared" si="161"/>
        <v>0.24200008842416401</v>
      </c>
      <c r="AA98" s="12">
        <f t="shared" si="161"/>
        <v>0</v>
      </c>
      <c r="AB98" s="9">
        <f t="shared" si="161"/>
        <v>0.24200008842416401</v>
      </c>
      <c r="AC98" s="12">
        <f t="shared" si="161"/>
        <v>0</v>
      </c>
      <c r="AD98" s="12">
        <f t="shared" si="161"/>
        <v>0.24200008842416401</v>
      </c>
      <c r="AE98" s="12">
        <v>0</v>
      </c>
      <c r="AF98" s="12">
        <v>0</v>
      </c>
      <c r="AG98" s="12">
        <f t="shared" ref="AG98:AG110" si="163">AE98</f>
        <v>0</v>
      </c>
      <c r="AH98" s="12">
        <f t="shared" ref="AH98:AH109" si="164">AF98</f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f t="shared" si="143"/>
        <v>0</v>
      </c>
      <c r="AS98" s="12">
        <f>K98</f>
        <v>0.24200008842416401</v>
      </c>
      <c r="AT98" s="12">
        <f t="shared" si="144"/>
        <v>0.24200008842416401</v>
      </c>
      <c r="AU98" s="12">
        <v>0</v>
      </c>
      <c r="AV98" s="12">
        <f t="shared" si="149"/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f t="shared" si="141"/>
        <v>0.24200008842416401</v>
      </c>
      <c r="BB98" s="12">
        <f t="shared" si="142"/>
        <v>0.24200008842416401</v>
      </c>
      <c r="BC98" s="25" t="s">
        <v>180</v>
      </c>
    </row>
    <row r="99" spans="1:55" ht="91.5" customHeight="1" x14ac:dyDescent="0.25">
      <c r="A99" s="24" t="s">
        <v>110</v>
      </c>
      <c r="B99" s="25" t="s">
        <v>165</v>
      </c>
      <c r="C99" s="42" t="s">
        <v>200</v>
      </c>
      <c r="D99" s="23" t="s">
        <v>112</v>
      </c>
      <c r="E99" s="23">
        <v>2021</v>
      </c>
      <c r="F99" s="23">
        <v>2021</v>
      </c>
      <c r="G99" s="23">
        <f t="shared" ref="G99:G108" si="165">F99</f>
        <v>2021</v>
      </c>
      <c r="H99" s="12">
        <v>0</v>
      </c>
      <c r="I99" s="12">
        <f t="shared" si="99"/>
        <v>0</v>
      </c>
      <c r="J99" s="12">
        <v>0</v>
      </c>
      <c r="K99" s="12">
        <f>L99+M99+N99+O99</f>
        <v>0.29428910113680001</v>
      </c>
      <c r="L99" s="12">
        <v>0</v>
      </c>
      <c r="M99" s="12">
        <v>0</v>
      </c>
      <c r="N99" s="12">
        <v>0.29428910113680001</v>
      </c>
      <c r="O99" s="12">
        <v>0</v>
      </c>
      <c r="P99" s="9">
        <f t="shared" si="155"/>
        <v>0.29428910113680001</v>
      </c>
      <c r="Q99" s="9">
        <f t="shared" si="156"/>
        <v>0</v>
      </c>
      <c r="R99" s="9">
        <f t="shared" si="157"/>
        <v>0</v>
      </c>
      <c r="S99" s="9">
        <f t="shared" si="158"/>
        <v>0.29428910113680001</v>
      </c>
      <c r="T99" s="9">
        <f t="shared" si="159"/>
        <v>0</v>
      </c>
      <c r="U99" s="12">
        <v>0</v>
      </c>
      <c r="V99" s="12">
        <v>0</v>
      </c>
      <c r="W99" s="12">
        <v>0</v>
      </c>
      <c r="X99" s="12">
        <v>0.29428910113680001</v>
      </c>
      <c r="Y99" s="12">
        <f t="shared" si="162"/>
        <v>0</v>
      </c>
      <c r="Z99" s="12">
        <f t="shared" si="161"/>
        <v>0.29428910113680001</v>
      </c>
      <c r="AA99" s="12">
        <f t="shared" si="161"/>
        <v>0</v>
      </c>
      <c r="AB99" s="9">
        <f t="shared" si="161"/>
        <v>0.29428910113680001</v>
      </c>
      <c r="AC99" s="12">
        <f t="shared" si="161"/>
        <v>0</v>
      </c>
      <c r="AD99" s="12">
        <f t="shared" si="161"/>
        <v>0.29428910113680001</v>
      </c>
      <c r="AE99" s="12">
        <v>0</v>
      </c>
      <c r="AF99" s="12">
        <v>0</v>
      </c>
      <c r="AG99" s="12">
        <f t="shared" si="163"/>
        <v>0</v>
      </c>
      <c r="AH99" s="12">
        <f t="shared" si="164"/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f t="shared" si="143"/>
        <v>0</v>
      </c>
      <c r="AS99" s="12">
        <f>K99</f>
        <v>0.29428910113680001</v>
      </c>
      <c r="AT99" s="12">
        <f t="shared" si="144"/>
        <v>0.29428910113680001</v>
      </c>
      <c r="AU99" s="12">
        <v>0</v>
      </c>
      <c r="AV99" s="12">
        <f t="shared" si="149"/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f t="shared" si="141"/>
        <v>0.29428910113680001</v>
      </c>
      <c r="BB99" s="12">
        <f t="shared" si="142"/>
        <v>0.29428910113680001</v>
      </c>
      <c r="BC99" s="25" t="s">
        <v>182</v>
      </c>
    </row>
    <row r="100" spans="1:55" ht="59.25" customHeight="1" x14ac:dyDescent="0.25">
      <c r="A100" s="24" t="s">
        <v>113</v>
      </c>
      <c r="B100" s="25" t="s">
        <v>185</v>
      </c>
      <c r="C100" s="42" t="s">
        <v>201</v>
      </c>
      <c r="D100" s="23" t="s">
        <v>112</v>
      </c>
      <c r="E100" s="23">
        <v>2021</v>
      </c>
      <c r="F100" s="23">
        <v>2021</v>
      </c>
      <c r="G100" s="23">
        <f t="shared" si="165"/>
        <v>2021</v>
      </c>
      <c r="H100" s="12">
        <v>0</v>
      </c>
      <c r="I100" s="12">
        <f t="shared" si="99"/>
        <v>0</v>
      </c>
      <c r="J100" s="12">
        <v>0</v>
      </c>
      <c r="K100" s="12">
        <f>L100+M100+N100+O100</f>
        <v>0.15947717</v>
      </c>
      <c r="L100" s="12">
        <v>0</v>
      </c>
      <c r="M100" s="12">
        <v>0</v>
      </c>
      <c r="N100" s="12">
        <v>0.15947717</v>
      </c>
      <c r="O100" s="12">
        <v>0</v>
      </c>
      <c r="P100" s="9">
        <f t="shared" si="155"/>
        <v>0.15947717</v>
      </c>
      <c r="Q100" s="9">
        <f t="shared" si="156"/>
        <v>0</v>
      </c>
      <c r="R100" s="9">
        <f t="shared" si="157"/>
        <v>0</v>
      </c>
      <c r="S100" s="9">
        <f t="shared" si="158"/>
        <v>0.15947717</v>
      </c>
      <c r="T100" s="9">
        <f t="shared" si="159"/>
        <v>0</v>
      </c>
      <c r="U100" s="12">
        <v>0</v>
      </c>
      <c r="V100" s="12">
        <v>0</v>
      </c>
      <c r="W100" s="12">
        <v>0</v>
      </c>
      <c r="X100" s="12">
        <v>0.15947717</v>
      </c>
      <c r="Y100" s="12">
        <f t="shared" si="162"/>
        <v>0</v>
      </c>
      <c r="Z100" s="12">
        <f t="shared" si="161"/>
        <v>0.15947717</v>
      </c>
      <c r="AA100" s="12">
        <f t="shared" si="161"/>
        <v>0</v>
      </c>
      <c r="AB100" s="9">
        <f t="shared" si="161"/>
        <v>0.15947717</v>
      </c>
      <c r="AC100" s="12">
        <f t="shared" si="161"/>
        <v>0</v>
      </c>
      <c r="AD100" s="12">
        <f t="shared" si="161"/>
        <v>0.15947717</v>
      </c>
      <c r="AE100" s="12">
        <v>0</v>
      </c>
      <c r="AF100" s="12">
        <v>0</v>
      </c>
      <c r="AG100" s="12">
        <f t="shared" si="163"/>
        <v>0</v>
      </c>
      <c r="AH100" s="12">
        <f t="shared" si="164"/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f t="shared" si="143"/>
        <v>0</v>
      </c>
      <c r="AS100" s="12">
        <f>K100</f>
        <v>0.15947717</v>
      </c>
      <c r="AT100" s="12">
        <f t="shared" si="144"/>
        <v>0.15947717</v>
      </c>
      <c r="AU100" s="12">
        <v>0</v>
      </c>
      <c r="AV100" s="12">
        <f t="shared" si="149"/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f t="shared" si="141"/>
        <v>0.15947717</v>
      </c>
      <c r="BB100" s="12">
        <f t="shared" si="142"/>
        <v>0.15947717</v>
      </c>
      <c r="BC100" s="25" t="s">
        <v>190</v>
      </c>
    </row>
    <row r="101" spans="1:55" ht="55.5" customHeight="1" x14ac:dyDescent="0.25">
      <c r="A101" s="24" t="s">
        <v>123</v>
      </c>
      <c r="B101" s="25" t="s">
        <v>186</v>
      </c>
      <c r="C101" s="42" t="s">
        <v>202</v>
      </c>
      <c r="D101" s="23" t="s">
        <v>112</v>
      </c>
      <c r="E101" s="23">
        <v>2021</v>
      </c>
      <c r="F101" s="23">
        <v>2021</v>
      </c>
      <c r="G101" s="23">
        <f t="shared" si="165"/>
        <v>2021</v>
      </c>
      <c r="H101" s="12">
        <v>0</v>
      </c>
      <c r="I101" s="12">
        <f t="shared" si="99"/>
        <v>0</v>
      </c>
      <c r="J101" s="12">
        <v>0</v>
      </c>
      <c r="K101" s="12">
        <f>L101+M101+N101+O101</f>
        <v>3.6823654800000001</v>
      </c>
      <c r="L101" s="12">
        <v>0</v>
      </c>
      <c r="M101" s="12">
        <v>0</v>
      </c>
      <c r="N101" s="12">
        <v>3.6823654800000001</v>
      </c>
      <c r="O101" s="12">
        <v>0</v>
      </c>
      <c r="P101" s="9">
        <f t="shared" si="155"/>
        <v>3.6823654800000001</v>
      </c>
      <c r="Q101" s="9">
        <f t="shared" si="156"/>
        <v>0</v>
      </c>
      <c r="R101" s="9">
        <f t="shared" si="157"/>
        <v>0</v>
      </c>
      <c r="S101" s="9">
        <f t="shared" si="158"/>
        <v>3.6823654800000001</v>
      </c>
      <c r="T101" s="9">
        <f t="shared" si="159"/>
        <v>0</v>
      </c>
      <c r="U101" s="12">
        <v>0</v>
      </c>
      <c r="V101" s="12">
        <v>0</v>
      </c>
      <c r="W101" s="12">
        <v>0</v>
      </c>
      <c r="X101" s="12">
        <v>3.6823654800000001</v>
      </c>
      <c r="Y101" s="12">
        <f t="shared" si="162"/>
        <v>0</v>
      </c>
      <c r="Z101" s="12">
        <f t="shared" si="161"/>
        <v>3.6823654800000001</v>
      </c>
      <c r="AA101" s="12">
        <f t="shared" si="161"/>
        <v>0</v>
      </c>
      <c r="AB101" s="9">
        <f t="shared" si="161"/>
        <v>3.6823654800000001</v>
      </c>
      <c r="AC101" s="12">
        <f t="shared" si="161"/>
        <v>0</v>
      </c>
      <c r="AD101" s="12">
        <f t="shared" si="161"/>
        <v>3.6823654800000001</v>
      </c>
      <c r="AE101" s="12">
        <v>0</v>
      </c>
      <c r="AF101" s="12">
        <v>0</v>
      </c>
      <c r="AG101" s="12">
        <f t="shared" si="163"/>
        <v>0</v>
      </c>
      <c r="AH101" s="12">
        <f t="shared" si="164"/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f t="shared" si="143"/>
        <v>0</v>
      </c>
      <c r="AS101" s="12">
        <f>K101</f>
        <v>3.6823654800000001</v>
      </c>
      <c r="AT101" s="12">
        <f t="shared" si="144"/>
        <v>3.6823654800000001</v>
      </c>
      <c r="AU101" s="12">
        <v>0</v>
      </c>
      <c r="AV101" s="12">
        <f>AV102+AV107+AV111+AV120</f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f t="shared" si="141"/>
        <v>3.6823654800000001</v>
      </c>
      <c r="BB101" s="12">
        <f t="shared" si="142"/>
        <v>3.6823654800000001</v>
      </c>
      <c r="BC101" s="25" t="s">
        <v>190</v>
      </c>
    </row>
    <row r="102" spans="1:55" ht="54.75" customHeight="1" x14ac:dyDescent="0.25">
      <c r="A102" s="24" t="s">
        <v>124</v>
      </c>
      <c r="B102" s="25" t="s">
        <v>222</v>
      </c>
      <c r="C102" s="42" t="s">
        <v>223</v>
      </c>
      <c r="D102" s="23" t="s">
        <v>112</v>
      </c>
      <c r="E102" s="23">
        <v>2020</v>
      </c>
      <c r="F102" s="23">
        <v>2020</v>
      </c>
      <c r="G102" s="23">
        <f t="shared" si="165"/>
        <v>2020</v>
      </c>
      <c r="H102" s="12">
        <v>0</v>
      </c>
      <c r="I102" s="12">
        <f t="shared" si="99"/>
        <v>0</v>
      </c>
      <c r="J102" s="12">
        <v>0</v>
      </c>
      <c r="K102" s="12">
        <f>L102+M102+N102+O102</f>
        <v>1.06833168</v>
      </c>
      <c r="L102" s="12">
        <v>0</v>
      </c>
      <c r="M102" s="12">
        <v>0</v>
      </c>
      <c r="N102" s="12">
        <v>1.06833168</v>
      </c>
      <c r="O102" s="12">
        <v>0</v>
      </c>
      <c r="P102" s="9">
        <f t="shared" si="155"/>
        <v>1.06833168</v>
      </c>
      <c r="Q102" s="9">
        <f t="shared" si="156"/>
        <v>0</v>
      </c>
      <c r="R102" s="9">
        <f t="shared" si="157"/>
        <v>0</v>
      </c>
      <c r="S102" s="9">
        <f t="shared" si="158"/>
        <v>1.06833168</v>
      </c>
      <c r="T102" s="9">
        <f t="shared" si="159"/>
        <v>0</v>
      </c>
      <c r="U102" s="12">
        <v>0</v>
      </c>
      <c r="V102" s="12">
        <v>0</v>
      </c>
      <c r="W102" s="12">
        <v>0</v>
      </c>
      <c r="X102" s="12">
        <v>1.06833168</v>
      </c>
      <c r="Y102" s="12">
        <f t="shared" si="162"/>
        <v>0</v>
      </c>
      <c r="Z102" s="12">
        <f t="shared" ref="Z102:AA106" si="166">X102</f>
        <v>1.06833168</v>
      </c>
      <c r="AA102" s="12">
        <f t="shared" si="166"/>
        <v>0</v>
      </c>
      <c r="AB102" s="9">
        <v>0</v>
      </c>
      <c r="AC102" s="12">
        <f t="shared" ref="AC102:AD106" si="167">AA102</f>
        <v>0</v>
      </c>
      <c r="AD102" s="12">
        <f t="shared" si="167"/>
        <v>0</v>
      </c>
      <c r="AE102" s="12">
        <v>0</v>
      </c>
      <c r="AF102" s="12">
        <v>0</v>
      </c>
      <c r="AG102" s="12">
        <f t="shared" si="163"/>
        <v>0</v>
      </c>
      <c r="AH102" s="12">
        <f t="shared" si="164"/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f>K102</f>
        <v>1.06833168</v>
      </c>
      <c r="AR102" s="12">
        <f t="shared" si="143"/>
        <v>1.06833168</v>
      </c>
      <c r="AS102" s="12">
        <v>0</v>
      </c>
      <c r="AT102" s="12">
        <f t="shared" si="144"/>
        <v>0</v>
      </c>
      <c r="AU102" s="12">
        <v>0</v>
      </c>
      <c r="AV102" s="12">
        <f>AV103+AV108+AV112+AV121</f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f t="shared" si="141"/>
        <v>1.06833168</v>
      </c>
      <c r="BB102" s="12">
        <f t="shared" si="142"/>
        <v>1.06833168</v>
      </c>
      <c r="BC102" s="25" t="s">
        <v>189</v>
      </c>
    </row>
    <row r="103" spans="1:55" ht="64.5" customHeight="1" x14ac:dyDescent="0.25">
      <c r="A103" s="24" t="s">
        <v>166</v>
      </c>
      <c r="B103" s="25" t="s">
        <v>173</v>
      </c>
      <c r="C103" s="42" t="s">
        <v>225</v>
      </c>
      <c r="D103" s="23" t="s">
        <v>112</v>
      </c>
      <c r="E103" s="23">
        <v>2023</v>
      </c>
      <c r="F103" s="23">
        <v>2023</v>
      </c>
      <c r="G103" s="23">
        <f t="shared" si="165"/>
        <v>2023</v>
      </c>
      <c r="H103" s="12">
        <v>0</v>
      </c>
      <c r="I103" s="12">
        <f t="shared" si="99"/>
        <v>0</v>
      </c>
      <c r="J103" s="12">
        <v>0</v>
      </c>
      <c r="K103" s="12">
        <f>L103+M103+N103+O103</f>
        <v>5.1839078127850664</v>
      </c>
      <c r="L103" s="12">
        <v>0</v>
      </c>
      <c r="M103" s="12">
        <v>0.59934787839981696</v>
      </c>
      <c r="N103" s="12">
        <v>4.5845599343852497</v>
      </c>
      <c r="O103" s="12">
        <v>0</v>
      </c>
      <c r="P103" s="9">
        <f t="shared" si="155"/>
        <v>5.1839078127850664</v>
      </c>
      <c r="Q103" s="9">
        <f t="shared" si="156"/>
        <v>0</v>
      </c>
      <c r="R103" s="9">
        <f t="shared" si="157"/>
        <v>0.59934787839981696</v>
      </c>
      <c r="S103" s="9">
        <f t="shared" si="158"/>
        <v>4.5845599343852497</v>
      </c>
      <c r="T103" s="9">
        <f t="shared" si="159"/>
        <v>0</v>
      </c>
      <c r="U103" s="12">
        <v>0</v>
      </c>
      <c r="V103" s="12">
        <v>0</v>
      </c>
      <c r="W103" s="12">
        <f>1.03371691145211/1.2</f>
        <v>0.86143075954342507</v>
      </c>
      <c r="X103" s="12">
        <v>5.1839078127850664</v>
      </c>
      <c r="Y103" s="12">
        <f>W103</f>
        <v>0.86143075954342507</v>
      </c>
      <c r="Z103" s="12">
        <f t="shared" si="166"/>
        <v>5.1839078127850664</v>
      </c>
      <c r="AA103" s="12">
        <f t="shared" si="166"/>
        <v>0.86143075954342507</v>
      </c>
      <c r="AB103" s="9">
        <f>Z103</f>
        <v>5.1839078127850664</v>
      </c>
      <c r="AC103" s="12">
        <f t="shared" si="167"/>
        <v>0.86143075954342507</v>
      </c>
      <c r="AD103" s="12">
        <f t="shared" si="167"/>
        <v>5.1839078127850664</v>
      </c>
      <c r="AE103" s="12">
        <f>AA103</f>
        <v>0.86143075954342507</v>
      </c>
      <c r="AF103" s="12">
        <f>AB103</f>
        <v>5.1839078127850664</v>
      </c>
      <c r="AG103" s="12">
        <f t="shared" si="163"/>
        <v>0.86143075954342507</v>
      </c>
      <c r="AH103" s="12">
        <f t="shared" si="164"/>
        <v>5.1839078127850664</v>
      </c>
      <c r="AI103" s="12">
        <f>AG103</f>
        <v>0.86143075954342507</v>
      </c>
      <c r="AJ103" s="12">
        <f>AH103</f>
        <v>5.1839078127850664</v>
      </c>
      <c r="AK103" s="12">
        <f>AI103</f>
        <v>0.86143075954342507</v>
      </c>
      <c r="AL103" s="12">
        <f>AJ103</f>
        <v>5.1839078127850664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f t="shared" si="143"/>
        <v>0</v>
      </c>
      <c r="AS103" s="12">
        <v>0</v>
      </c>
      <c r="AT103" s="12">
        <f t="shared" si="144"/>
        <v>0</v>
      </c>
      <c r="AU103" s="12">
        <v>0</v>
      </c>
      <c r="AV103" s="12">
        <f>AV104+AV109+AV113+AV122</f>
        <v>0</v>
      </c>
      <c r="AW103" s="12">
        <f>K103</f>
        <v>5.1839078127850664</v>
      </c>
      <c r="AX103" s="12">
        <f>AW103</f>
        <v>5.1839078127850664</v>
      </c>
      <c r="AY103" s="12">
        <v>0</v>
      </c>
      <c r="AZ103" s="12">
        <v>0</v>
      </c>
      <c r="BA103" s="12">
        <f t="shared" si="141"/>
        <v>5.1839078127850664</v>
      </c>
      <c r="BB103" s="12">
        <f t="shared" si="142"/>
        <v>5.1839078127850664</v>
      </c>
      <c r="BC103" s="25" t="s">
        <v>183</v>
      </c>
    </row>
    <row r="104" spans="1:55" ht="51.75" customHeight="1" x14ac:dyDescent="0.25">
      <c r="A104" s="24" t="s">
        <v>167</v>
      </c>
      <c r="B104" s="25" t="s">
        <v>187</v>
      </c>
      <c r="C104" s="42" t="s">
        <v>203</v>
      </c>
      <c r="D104" s="23" t="s">
        <v>112</v>
      </c>
      <c r="E104" s="23">
        <v>2023</v>
      </c>
      <c r="F104" s="23">
        <v>2023</v>
      </c>
      <c r="G104" s="23">
        <f t="shared" si="165"/>
        <v>2023</v>
      </c>
      <c r="H104" s="12">
        <v>0</v>
      </c>
      <c r="I104" s="12">
        <f t="shared" si="99"/>
        <v>0</v>
      </c>
      <c r="J104" s="12">
        <v>0</v>
      </c>
      <c r="K104" s="12">
        <f t="shared" ref="K104:K106" si="168">L104+M104+N104+O104</f>
        <v>0.37108405999999999</v>
      </c>
      <c r="L104" s="12">
        <v>0</v>
      </c>
      <c r="M104" s="12">
        <v>0</v>
      </c>
      <c r="N104" s="12">
        <v>0.37108405999999999</v>
      </c>
      <c r="O104" s="12">
        <v>0</v>
      </c>
      <c r="P104" s="9">
        <f t="shared" si="155"/>
        <v>0.37108405999999999</v>
      </c>
      <c r="Q104" s="9">
        <f t="shared" si="156"/>
        <v>0</v>
      </c>
      <c r="R104" s="9">
        <f t="shared" si="157"/>
        <v>0</v>
      </c>
      <c r="S104" s="9">
        <f t="shared" si="158"/>
        <v>0.37108405999999999</v>
      </c>
      <c r="T104" s="9">
        <f t="shared" si="159"/>
        <v>0</v>
      </c>
      <c r="U104" s="12">
        <v>0</v>
      </c>
      <c r="V104" s="12">
        <v>0</v>
      </c>
      <c r="W104" s="12">
        <v>0</v>
      </c>
      <c r="X104" s="12">
        <v>0.37108405999999999</v>
      </c>
      <c r="Y104" s="12">
        <f t="shared" si="162"/>
        <v>0</v>
      </c>
      <c r="Z104" s="12">
        <f t="shared" si="166"/>
        <v>0.37108405999999999</v>
      </c>
      <c r="AA104" s="12">
        <f t="shared" si="166"/>
        <v>0</v>
      </c>
      <c r="AB104" s="9">
        <f>Z104</f>
        <v>0.37108405999999999</v>
      </c>
      <c r="AC104" s="12">
        <f t="shared" si="167"/>
        <v>0</v>
      </c>
      <c r="AD104" s="12">
        <f t="shared" si="167"/>
        <v>0.37108405999999999</v>
      </c>
      <c r="AE104" s="12">
        <v>0</v>
      </c>
      <c r="AF104" s="12">
        <f t="shared" ref="AF104:AF109" si="169">AB104</f>
        <v>0.37108405999999999</v>
      </c>
      <c r="AG104" s="12">
        <f t="shared" si="163"/>
        <v>0</v>
      </c>
      <c r="AH104" s="12">
        <f t="shared" si="164"/>
        <v>0.37108405999999999</v>
      </c>
      <c r="AI104" s="12">
        <v>0</v>
      </c>
      <c r="AJ104" s="12">
        <f>AH104</f>
        <v>0.37108405999999999</v>
      </c>
      <c r="AK104" s="12">
        <v>0</v>
      </c>
      <c r="AL104" s="12">
        <f>AJ104</f>
        <v>0.37108405999999999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f t="shared" si="143"/>
        <v>0</v>
      </c>
      <c r="AS104" s="12">
        <v>0</v>
      </c>
      <c r="AT104" s="12">
        <f t="shared" si="144"/>
        <v>0</v>
      </c>
      <c r="AU104" s="12">
        <v>0</v>
      </c>
      <c r="AV104" s="12">
        <f>AV105+AV111+AV114+AV123</f>
        <v>0</v>
      </c>
      <c r="AW104" s="12">
        <f>K104</f>
        <v>0.37108405999999999</v>
      </c>
      <c r="AX104" s="12">
        <f>AW104</f>
        <v>0.37108405999999999</v>
      </c>
      <c r="AY104" s="12">
        <v>0</v>
      </c>
      <c r="AZ104" s="12">
        <v>0</v>
      </c>
      <c r="BA104" s="12">
        <f t="shared" si="141"/>
        <v>0.37108405999999999</v>
      </c>
      <c r="BB104" s="12">
        <f t="shared" si="142"/>
        <v>0.37108405999999999</v>
      </c>
      <c r="BC104" s="25" t="s">
        <v>190</v>
      </c>
    </row>
    <row r="105" spans="1:55" ht="36" customHeight="1" x14ac:dyDescent="0.25">
      <c r="A105" s="24" t="s">
        <v>168</v>
      </c>
      <c r="B105" s="25" t="s">
        <v>188</v>
      </c>
      <c r="C105" s="42" t="s">
        <v>204</v>
      </c>
      <c r="D105" s="23" t="s">
        <v>112</v>
      </c>
      <c r="E105" s="23">
        <v>2023</v>
      </c>
      <c r="F105" s="23">
        <v>2023</v>
      </c>
      <c r="G105" s="23">
        <f t="shared" si="165"/>
        <v>2023</v>
      </c>
      <c r="H105" s="12">
        <v>0</v>
      </c>
      <c r="I105" s="12">
        <f t="shared" si="99"/>
        <v>0</v>
      </c>
      <c r="J105" s="12">
        <v>0</v>
      </c>
      <c r="K105" s="12">
        <f t="shared" si="168"/>
        <v>0.65363402999999998</v>
      </c>
      <c r="L105" s="12">
        <v>0</v>
      </c>
      <c r="M105" s="12">
        <v>0</v>
      </c>
      <c r="N105" s="12">
        <v>0.65363402999999998</v>
      </c>
      <c r="O105" s="12">
        <v>0</v>
      </c>
      <c r="P105" s="9">
        <f t="shared" si="155"/>
        <v>0.65363402999999998</v>
      </c>
      <c r="Q105" s="9">
        <f t="shared" si="156"/>
        <v>0</v>
      </c>
      <c r="R105" s="9">
        <f t="shared" si="157"/>
        <v>0</v>
      </c>
      <c r="S105" s="9">
        <f t="shared" si="158"/>
        <v>0.65363402999999998</v>
      </c>
      <c r="T105" s="9">
        <f t="shared" si="159"/>
        <v>0</v>
      </c>
      <c r="U105" s="12">
        <v>0</v>
      </c>
      <c r="V105" s="12">
        <v>0</v>
      </c>
      <c r="W105" s="12">
        <v>0</v>
      </c>
      <c r="X105" s="12">
        <v>0.65363402999999998</v>
      </c>
      <c r="Y105" s="12">
        <f t="shared" si="162"/>
        <v>0</v>
      </c>
      <c r="Z105" s="12">
        <f t="shared" si="166"/>
        <v>0.65363402999999998</v>
      </c>
      <c r="AA105" s="12">
        <f t="shared" si="166"/>
        <v>0</v>
      </c>
      <c r="AB105" s="9">
        <f>Z105</f>
        <v>0.65363402999999998</v>
      </c>
      <c r="AC105" s="12">
        <f t="shared" si="167"/>
        <v>0</v>
      </c>
      <c r="AD105" s="12">
        <f t="shared" si="167"/>
        <v>0.65363402999999998</v>
      </c>
      <c r="AE105" s="12">
        <v>0</v>
      </c>
      <c r="AF105" s="12">
        <f t="shared" si="169"/>
        <v>0.65363402999999998</v>
      </c>
      <c r="AG105" s="12">
        <f t="shared" si="163"/>
        <v>0</v>
      </c>
      <c r="AH105" s="12">
        <f t="shared" si="164"/>
        <v>0.65363402999999998</v>
      </c>
      <c r="AI105" s="12">
        <v>0</v>
      </c>
      <c r="AJ105" s="12">
        <f>AH105</f>
        <v>0.65363402999999998</v>
      </c>
      <c r="AK105" s="12">
        <v>0</v>
      </c>
      <c r="AL105" s="12">
        <f>AJ105</f>
        <v>0.65363402999999998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f t="shared" si="143"/>
        <v>0</v>
      </c>
      <c r="AS105" s="12">
        <v>0</v>
      </c>
      <c r="AT105" s="12">
        <f t="shared" si="144"/>
        <v>0</v>
      </c>
      <c r="AU105" s="12">
        <v>0</v>
      </c>
      <c r="AV105" s="12">
        <f>AV106+AV112+AV115+AV124</f>
        <v>0</v>
      </c>
      <c r="AW105" s="12">
        <f>K105</f>
        <v>0.65363402999999998</v>
      </c>
      <c r="AX105" s="12">
        <f>AW105</f>
        <v>0.65363402999999998</v>
      </c>
      <c r="AY105" s="12">
        <v>0</v>
      </c>
      <c r="AZ105" s="12">
        <v>0</v>
      </c>
      <c r="BA105" s="12">
        <f t="shared" si="141"/>
        <v>0.65363402999999998</v>
      </c>
      <c r="BB105" s="12">
        <f t="shared" si="142"/>
        <v>0.65363402999999998</v>
      </c>
      <c r="BC105" s="25"/>
    </row>
    <row r="106" spans="1:55" ht="186.75" customHeight="1" x14ac:dyDescent="0.25">
      <c r="A106" s="24" t="s">
        <v>169</v>
      </c>
      <c r="B106" s="25" t="s">
        <v>174</v>
      </c>
      <c r="C106" s="42" t="s">
        <v>226</v>
      </c>
      <c r="D106" s="23" t="s">
        <v>112</v>
      </c>
      <c r="E106" s="23">
        <v>2024</v>
      </c>
      <c r="F106" s="23">
        <v>2024</v>
      </c>
      <c r="G106" s="23">
        <f t="shared" si="165"/>
        <v>2024</v>
      </c>
      <c r="H106" s="12">
        <v>0</v>
      </c>
      <c r="I106" s="12">
        <f t="shared" si="99"/>
        <v>0</v>
      </c>
      <c r="J106" s="12">
        <v>0</v>
      </c>
      <c r="K106" s="12">
        <f t="shared" si="168"/>
        <v>2.3632747260246099</v>
      </c>
      <c r="L106" s="12">
        <v>0</v>
      </c>
      <c r="M106" s="12">
        <v>0</v>
      </c>
      <c r="N106" s="12">
        <v>2.3632747260246099</v>
      </c>
      <c r="O106" s="12">
        <v>0</v>
      </c>
      <c r="P106" s="9">
        <f t="shared" si="155"/>
        <v>2.3632747260246099</v>
      </c>
      <c r="Q106" s="9">
        <f t="shared" si="156"/>
        <v>0</v>
      </c>
      <c r="R106" s="9">
        <f t="shared" si="157"/>
        <v>0</v>
      </c>
      <c r="S106" s="9">
        <f t="shared" si="158"/>
        <v>2.3632747260246099</v>
      </c>
      <c r="T106" s="9">
        <f t="shared" si="159"/>
        <v>0</v>
      </c>
      <c r="U106" s="12">
        <v>0</v>
      </c>
      <c r="V106" s="12">
        <v>0</v>
      </c>
      <c r="W106" s="12">
        <v>0</v>
      </c>
      <c r="X106" s="12">
        <v>2.3632747260246099</v>
      </c>
      <c r="Y106" s="12">
        <f t="shared" si="162"/>
        <v>0</v>
      </c>
      <c r="Z106" s="12">
        <f t="shared" si="166"/>
        <v>2.3632747260246099</v>
      </c>
      <c r="AA106" s="12">
        <f t="shared" si="166"/>
        <v>0</v>
      </c>
      <c r="AB106" s="9">
        <f>Z106</f>
        <v>2.3632747260246099</v>
      </c>
      <c r="AC106" s="12">
        <f t="shared" si="167"/>
        <v>0</v>
      </c>
      <c r="AD106" s="12">
        <f t="shared" si="167"/>
        <v>2.3632747260246099</v>
      </c>
      <c r="AE106" s="12">
        <v>0</v>
      </c>
      <c r="AF106" s="12">
        <f t="shared" si="169"/>
        <v>2.3632747260246099</v>
      </c>
      <c r="AG106" s="12">
        <f t="shared" si="163"/>
        <v>0</v>
      </c>
      <c r="AH106" s="12">
        <f t="shared" si="164"/>
        <v>2.3632747260246099</v>
      </c>
      <c r="AI106" s="12">
        <v>0</v>
      </c>
      <c r="AJ106" s="12">
        <f>AH106</f>
        <v>2.3632747260246099</v>
      </c>
      <c r="AK106" s="12">
        <v>0</v>
      </c>
      <c r="AL106" s="12">
        <f>AJ106</f>
        <v>2.3632747260246099</v>
      </c>
      <c r="AM106" s="12">
        <v>0</v>
      </c>
      <c r="AN106" s="12">
        <f>AJ106</f>
        <v>2.3632747260246099</v>
      </c>
      <c r="AO106" s="12">
        <v>0</v>
      </c>
      <c r="AP106" s="12">
        <f>AL106</f>
        <v>2.3632747260246099</v>
      </c>
      <c r="AQ106" s="12">
        <v>0</v>
      </c>
      <c r="AR106" s="12">
        <f t="shared" si="143"/>
        <v>0</v>
      </c>
      <c r="AS106" s="12">
        <v>0</v>
      </c>
      <c r="AT106" s="12">
        <f t="shared" si="144"/>
        <v>0</v>
      </c>
      <c r="AU106" s="12">
        <v>0</v>
      </c>
      <c r="AV106" s="12">
        <f>AV107+AV113+AV116+AV125</f>
        <v>0</v>
      </c>
      <c r="AW106" s="12">
        <v>0</v>
      </c>
      <c r="AX106" s="12">
        <v>0</v>
      </c>
      <c r="AY106" s="12">
        <f>K106</f>
        <v>2.3632747260246099</v>
      </c>
      <c r="AZ106" s="12">
        <f>AY106</f>
        <v>2.3632747260246099</v>
      </c>
      <c r="BA106" s="12">
        <f t="shared" si="141"/>
        <v>2.3632747260246099</v>
      </c>
      <c r="BB106" s="12">
        <f t="shared" si="142"/>
        <v>2.3632747260246099</v>
      </c>
      <c r="BC106" s="25" t="s">
        <v>184</v>
      </c>
    </row>
    <row r="107" spans="1:55" ht="63.75" customHeight="1" x14ac:dyDescent="0.25">
      <c r="A107" s="24" t="s">
        <v>170</v>
      </c>
      <c r="B107" s="25" t="s">
        <v>175</v>
      </c>
      <c r="C107" s="42" t="s">
        <v>241</v>
      </c>
      <c r="D107" s="23" t="s">
        <v>112</v>
      </c>
      <c r="E107" s="23">
        <v>2020</v>
      </c>
      <c r="F107" s="23">
        <v>2021</v>
      </c>
      <c r="G107" s="23">
        <v>2020</v>
      </c>
      <c r="H107" s="12">
        <v>0</v>
      </c>
      <c r="I107" s="12">
        <f t="shared" si="99"/>
        <v>0</v>
      </c>
      <c r="J107" s="12">
        <v>0</v>
      </c>
      <c r="K107" s="12">
        <f>X107</f>
        <v>20.73679714</v>
      </c>
      <c r="L107" s="12">
        <v>0</v>
      </c>
      <c r="M107" s="12">
        <v>0</v>
      </c>
      <c r="N107" s="12">
        <f>K107</f>
        <v>20.73679714</v>
      </c>
      <c r="O107" s="12">
        <v>0</v>
      </c>
      <c r="P107" s="9">
        <f>S107</f>
        <v>23</v>
      </c>
      <c r="Q107" s="9">
        <f t="shared" ref="Q107:R109" si="170">L107</f>
        <v>0</v>
      </c>
      <c r="R107" s="9">
        <f t="shared" si="170"/>
        <v>0</v>
      </c>
      <c r="S107" s="9">
        <f>AR107</f>
        <v>23</v>
      </c>
      <c r="T107" s="9">
        <f>O107</f>
        <v>0</v>
      </c>
      <c r="U107" s="12">
        <v>0</v>
      </c>
      <c r="V107" s="12">
        <v>0</v>
      </c>
      <c r="W107" s="12">
        <v>0</v>
      </c>
      <c r="X107" s="12">
        <v>20.73679714</v>
      </c>
      <c r="Y107" s="12">
        <f t="shared" si="162"/>
        <v>0</v>
      </c>
      <c r="Z107" s="12">
        <v>23</v>
      </c>
      <c r="AA107" s="12">
        <v>0</v>
      </c>
      <c r="AB107" s="12">
        <f>X107</f>
        <v>20.73679714</v>
      </c>
      <c r="AC107" s="12">
        <f>AA107</f>
        <v>0</v>
      </c>
      <c r="AD107" s="12">
        <v>0</v>
      </c>
      <c r="AE107" s="12">
        <v>0</v>
      </c>
      <c r="AF107" s="12">
        <f t="shared" si="169"/>
        <v>20.73679714</v>
      </c>
      <c r="AG107" s="12">
        <f t="shared" si="163"/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23</v>
      </c>
      <c r="AS107" s="12">
        <v>0</v>
      </c>
      <c r="AT107" s="12">
        <f t="shared" si="144"/>
        <v>0</v>
      </c>
      <c r="AU107" s="12">
        <v>20.736999999999998</v>
      </c>
      <c r="AV107" s="12">
        <f>AV108+AV114+AV117+AV126</f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f t="shared" si="141"/>
        <v>20.736999999999998</v>
      </c>
      <c r="BB107" s="12">
        <f t="shared" si="142"/>
        <v>23</v>
      </c>
      <c r="BC107" s="25" t="s">
        <v>179</v>
      </c>
    </row>
    <row r="108" spans="1:55" ht="87.75" customHeight="1" x14ac:dyDescent="0.25">
      <c r="A108" s="24" t="s">
        <v>171</v>
      </c>
      <c r="B108" s="25" t="s">
        <v>176</v>
      </c>
      <c r="C108" s="42" t="s">
        <v>227</v>
      </c>
      <c r="D108" s="23" t="s">
        <v>112</v>
      </c>
      <c r="E108" s="23">
        <v>2024</v>
      </c>
      <c r="F108" s="23">
        <v>2024</v>
      </c>
      <c r="G108" s="23">
        <f t="shared" si="165"/>
        <v>2024</v>
      </c>
      <c r="H108" s="12">
        <v>0</v>
      </c>
      <c r="I108" s="12">
        <f t="shared" si="99"/>
        <v>0</v>
      </c>
      <c r="J108" s="12">
        <v>0</v>
      </c>
      <c r="K108" s="12">
        <f>X108</f>
        <v>45.672816400000002</v>
      </c>
      <c r="L108" s="12">
        <v>0</v>
      </c>
      <c r="M108" s="12">
        <v>0</v>
      </c>
      <c r="N108" s="12">
        <f>K108</f>
        <v>45.672816400000002</v>
      </c>
      <c r="O108" s="12">
        <v>0</v>
      </c>
      <c r="P108" s="9">
        <f>K108</f>
        <v>45.672816400000002</v>
      </c>
      <c r="Q108" s="9">
        <f t="shared" si="170"/>
        <v>0</v>
      </c>
      <c r="R108" s="9">
        <f t="shared" si="170"/>
        <v>0</v>
      </c>
      <c r="S108" s="9">
        <f>N108</f>
        <v>45.672816400000002</v>
      </c>
      <c r="T108" s="9">
        <f>O108</f>
        <v>0</v>
      </c>
      <c r="U108" s="12">
        <v>0</v>
      </c>
      <c r="V108" s="12">
        <v>0</v>
      </c>
      <c r="W108" s="12">
        <v>0</v>
      </c>
      <c r="X108" s="12">
        <v>45.672816400000002</v>
      </c>
      <c r="Y108" s="12">
        <f t="shared" si="162"/>
        <v>0</v>
      </c>
      <c r="Z108" s="12">
        <f>X108</f>
        <v>45.672816400000002</v>
      </c>
      <c r="AA108" s="12">
        <v>0</v>
      </c>
      <c r="AB108" s="12">
        <f>Z108</f>
        <v>45.672816400000002</v>
      </c>
      <c r="AC108" s="12">
        <f>AA108</f>
        <v>0</v>
      </c>
      <c r="AD108" s="12">
        <f>AB108</f>
        <v>45.672816400000002</v>
      </c>
      <c r="AE108" s="12">
        <v>0</v>
      </c>
      <c r="AF108" s="12">
        <f t="shared" si="169"/>
        <v>45.672816400000002</v>
      </c>
      <c r="AG108" s="12">
        <f t="shared" si="163"/>
        <v>0</v>
      </c>
      <c r="AH108" s="12">
        <f t="shared" si="164"/>
        <v>45.672816400000002</v>
      </c>
      <c r="AI108" s="12">
        <v>0</v>
      </c>
      <c r="AJ108" s="12">
        <f>AH108</f>
        <v>45.672816400000002</v>
      </c>
      <c r="AK108" s="12">
        <v>0</v>
      </c>
      <c r="AL108" s="12">
        <f>AJ108</f>
        <v>45.672816400000002</v>
      </c>
      <c r="AM108" s="12">
        <v>0</v>
      </c>
      <c r="AN108" s="12">
        <f>AJ108</f>
        <v>45.672816400000002</v>
      </c>
      <c r="AO108" s="12">
        <v>0</v>
      </c>
      <c r="AP108" s="12">
        <f>AL108</f>
        <v>45.672816400000002</v>
      </c>
      <c r="AQ108" s="12">
        <v>0</v>
      </c>
      <c r="AR108" s="12">
        <f t="shared" si="143"/>
        <v>0</v>
      </c>
      <c r="AS108" s="12">
        <v>0</v>
      </c>
      <c r="AT108" s="12">
        <f t="shared" si="144"/>
        <v>0</v>
      </c>
      <c r="AU108" s="12">
        <v>0</v>
      </c>
      <c r="AV108" s="12">
        <f>AV109+AV115+AV118+AV127</f>
        <v>0</v>
      </c>
      <c r="AW108" s="12">
        <v>0</v>
      </c>
      <c r="AX108" s="12">
        <v>0</v>
      </c>
      <c r="AY108" s="12">
        <v>45.672816400000002</v>
      </c>
      <c r="AZ108" s="12">
        <v>45.672816400000002</v>
      </c>
      <c r="BA108" s="12">
        <f t="shared" si="141"/>
        <v>45.672816400000002</v>
      </c>
      <c r="BB108" s="12">
        <f t="shared" si="142"/>
        <v>45.672816400000002</v>
      </c>
      <c r="BC108" s="25" t="s">
        <v>179</v>
      </c>
    </row>
    <row r="109" spans="1:55" ht="96.75" customHeight="1" x14ac:dyDescent="0.25">
      <c r="A109" s="24" t="s">
        <v>172</v>
      </c>
      <c r="B109" s="25" t="s">
        <v>177</v>
      </c>
      <c r="C109" s="42" t="s">
        <v>228</v>
      </c>
      <c r="D109" s="23" t="s">
        <v>112</v>
      </c>
      <c r="E109" s="23">
        <v>2023</v>
      </c>
      <c r="F109" s="23">
        <v>2023</v>
      </c>
      <c r="G109" s="23">
        <v>2023</v>
      </c>
      <c r="H109" s="12">
        <v>0</v>
      </c>
      <c r="I109" s="12">
        <f t="shared" si="99"/>
        <v>0</v>
      </c>
      <c r="J109" s="12">
        <v>0</v>
      </c>
      <c r="K109" s="12">
        <f>X109</f>
        <v>58.264787040000002</v>
      </c>
      <c r="L109" s="12">
        <v>0</v>
      </c>
      <c r="M109" s="12">
        <v>0</v>
      </c>
      <c r="N109" s="12">
        <f>K109</f>
        <v>58.264787040000002</v>
      </c>
      <c r="O109" s="12">
        <v>0</v>
      </c>
      <c r="P109" s="9">
        <f>K109</f>
        <v>58.264787040000002</v>
      </c>
      <c r="Q109" s="9">
        <f t="shared" si="170"/>
        <v>0</v>
      </c>
      <c r="R109" s="9">
        <f t="shared" si="170"/>
        <v>0</v>
      </c>
      <c r="S109" s="9">
        <f>N109</f>
        <v>58.264787040000002</v>
      </c>
      <c r="T109" s="9">
        <f>O109</f>
        <v>0</v>
      </c>
      <c r="U109" s="12">
        <v>0</v>
      </c>
      <c r="V109" s="12">
        <v>0</v>
      </c>
      <c r="W109" s="12">
        <v>0</v>
      </c>
      <c r="X109" s="12">
        <v>58.264787040000002</v>
      </c>
      <c r="Y109" s="12">
        <f t="shared" si="162"/>
        <v>0</v>
      </c>
      <c r="Z109" s="12">
        <f>X109</f>
        <v>58.264787040000002</v>
      </c>
      <c r="AA109" s="12">
        <v>0</v>
      </c>
      <c r="AB109" s="12">
        <f>Z109</f>
        <v>58.264787040000002</v>
      </c>
      <c r="AC109" s="12">
        <f>AA109</f>
        <v>0</v>
      </c>
      <c r="AD109" s="12">
        <f>AB109</f>
        <v>58.264787040000002</v>
      </c>
      <c r="AE109" s="12">
        <v>0</v>
      </c>
      <c r="AF109" s="12">
        <f t="shared" si="169"/>
        <v>58.264787040000002</v>
      </c>
      <c r="AG109" s="12">
        <f t="shared" si="163"/>
        <v>0</v>
      </c>
      <c r="AH109" s="12">
        <f t="shared" si="164"/>
        <v>58.264787040000002</v>
      </c>
      <c r="AI109" s="12">
        <v>0</v>
      </c>
      <c r="AJ109" s="12">
        <f>AH109</f>
        <v>58.264787040000002</v>
      </c>
      <c r="AK109" s="12">
        <v>0</v>
      </c>
      <c r="AL109" s="12">
        <f>AJ109</f>
        <v>58.264787040000002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f t="shared" si="143"/>
        <v>0</v>
      </c>
      <c r="AS109" s="12">
        <v>0</v>
      </c>
      <c r="AT109" s="12">
        <f t="shared" si="144"/>
        <v>0</v>
      </c>
      <c r="AU109" s="12">
        <v>0</v>
      </c>
      <c r="AV109" s="12">
        <f>AV111+AV116+AV119+AV128</f>
        <v>0</v>
      </c>
      <c r="AW109" s="12">
        <v>58.264787040000002</v>
      </c>
      <c r="AX109" s="12">
        <v>58.264787040000002</v>
      </c>
      <c r="AY109" s="12">
        <v>0</v>
      </c>
      <c r="AZ109" s="12">
        <v>0</v>
      </c>
      <c r="BA109" s="12">
        <f t="shared" si="141"/>
        <v>58.264787040000002</v>
      </c>
      <c r="BB109" s="12">
        <f t="shared" si="142"/>
        <v>58.264787040000002</v>
      </c>
      <c r="BC109" s="25" t="s">
        <v>179</v>
      </c>
    </row>
    <row r="110" spans="1:55" ht="93.75" customHeight="1" x14ac:dyDescent="0.25">
      <c r="A110" s="24" t="s">
        <v>259</v>
      </c>
      <c r="B110" s="25" t="s">
        <v>258</v>
      </c>
      <c r="C110" s="42" t="s">
        <v>260</v>
      </c>
      <c r="D110" s="23" t="s">
        <v>112</v>
      </c>
      <c r="E110" s="23">
        <v>2020</v>
      </c>
      <c r="F110" s="23" t="s">
        <v>102</v>
      </c>
      <c r="G110" s="23">
        <v>2020</v>
      </c>
      <c r="H110" s="12" t="s">
        <v>102</v>
      </c>
      <c r="I110" s="12" t="str">
        <f t="shared" si="99"/>
        <v>нд</v>
      </c>
      <c r="J110" s="12">
        <v>0</v>
      </c>
      <c r="K110" s="12" t="s">
        <v>102</v>
      </c>
      <c r="L110" s="12" t="s">
        <v>102</v>
      </c>
      <c r="M110" s="12" t="s">
        <v>102</v>
      </c>
      <c r="N110" s="12" t="s">
        <v>102</v>
      </c>
      <c r="O110" s="12" t="s">
        <v>102</v>
      </c>
      <c r="P110" s="9">
        <f>S110</f>
        <v>0.23333300000000001</v>
      </c>
      <c r="Q110" s="9">
        <v>0</v>
      </c>
      <c r="R110" s="9">
        <v>0</v>
      </c>
      <c r="S110" s="9">
        <v>0.23333300000000001</v>
      </c>
      <c r="T110" s="9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0.23333300000000001</v>
      </c>
      <c r="AA110" s="12">
        <v>0</v>
      </c>
      <c r="AB110" s="9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f t="shared" si="163"/>
        <v>0</v>
      </c>
      <c r="AH110" s="12">
        <f t="shared" ref="AH110" si="171">AF110</f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0.23333300000000001</v>
      </c>
      <c r="AS110" s="12">
        <v>0</v>
      </c>
      <c r="AT110" s="12">
        <f t="shared" ref="AT110" si="172">AS110</f>
        <v>0</v>
      </c>
      <c r="AU110" s="12">
        <v>0</v>
      </c>
      <c r="AV110" s="12">
        <f>AV111+AV116+AV119+AV129</f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f>AQ110+AS110+AU110+AW110+AY110</f>
        <v>0</v>
      </c>
      <c r="BB110" s="12">
        <f t="shared" si="142"/>
        <v>0.23333300000000001</v>
      </c>
      <c r="BC110" s="25" t="s">
        <v>180</v>
      </c>
    </row>
    <row r="111" spans="1:55" x14ac:dyDescent="0.25">
      <c r="AG111" s="67"/>
    </row>
  </sheetData>
  <mergeCells count="39">
    <mergeCell ref="K20:T20"/>
    <mergeCell ref="Y21:Z21"/>
    <mergeCell ref="AG21:AH21"/>
    <mergeCell ref="AQ21:AR21"/>
    <mergeCell ref="AS21:AT21"/>
    <mergeCell ref="BB21:BB22"/>
    <mergeCell ref="U20:AN20"/>
    <mergeCell ref="U21:V21"/>
    <mergeCell ref="BA21:BA22"/>
    <mergeCell ref="AE21:AF21"/>
    <mergeCell ref="AI21:AJ21"/>
    <mergeCell ref="AM21:AN21"/>
    <mergeCell ref="AU21:AV21"/>
    <mergeCell ref="AC21:AD21"/>
    <mergeCell ref="AK21:AL21"/>
    <mergeCell ref="AO21:AP21"/>
    <mergeCell ref="AW21:AX21"/>
    <mergeCell ref="AY21:AZ21"/>
    <mergeCell ref="A17:BC17"/>
    <mergeCell ref="BA19:BC19"/>
    <mergeCell ref="A20:A22"/>
    <mergeCell ref="B20:B22"/>
    <mergeCell ref="C20:C22"/>
    <mergeCell ref="D20:D22"/>
    <mergeCell ref="E20:E22"/>
    <mergeCell ref="F20:G21"/>
    <mergeCell ref="H20:I21"/>
    <mergeCell ref="J20:J22"/>
    <mergeCell ref="BC20:BC22"/>
    <mergeCell ref="K21:O21"/>
    <mergeCell ref="W21:X21"/>
    <mergeCell ref="AA21:AB21"/>
    <mergeCell ref="AQ20:BA20"/>
    <mergeCell ref="P21:T21"/>
    <mergeCell ref="A9:BC9"/>
    <mergeCell ref="A11:BC11"/>
    <mergeCell ref="A12:BC12"/>
    <mergeCell ref="A14:BC14"/>
    <mergeCell ref="A16:BC16"/>
  </mergeCells>
  <pageMargins left="0.70866141732283472" right="0.31496062992125984" top="0.35433070866141736" bottom="0.15748031496062992" header="0" footer="0"/>
  <pageSetup paperSize="8" scale="26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o4bg8u97/VbPhXLnIzy21CNGcDTRYP5nnyup3o5ODMk=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PPIhChSU0qnw+JMrBKKEgpLbFiNopRlhPqczqp2SyqY=</DigestValue>
    </Reference>
  </SignedInfo>
  <SignatureValue>z7TrtfgtBc1EKUGOwG+SyEUf9ax3yR4X/JkTM/EJtdPbyWzvPH07+iWopRkFk6lL
deO4Q5bB1e0/3gZIqtBpJQ==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2bX5aZV+lLvuK06yCSf0JnQcvf4=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zGS+3ZZv5q382SwfVIgm12LSPOc=</DigestValue>
      </Reference>
      <Reference URI="/xl/sharedStrings.xml?ContentType=application/vnd.openxmlformats-officedocument.spreadsheetml.sharedStrings+xml">
        <DigestMethod Algorithm="http://www.w3.org/2000/09/xmldsig#sha1"/>
        <DigestValue>7VFSgF6Ug+uBrG4SJnJjG/KdkNw=</DigestValue>
      </Reference>
      <Reference URI="/xl/styles.xml?ContentType=application/vnd.openxmlformats-officedocument.spreadsheetml.styles+xml">
        <DigestMethod Algorithm="http://www.w3.org/2000/09/xmldsig#sha1"/>
        <DigestValue>wUKjfQXmFWjX7udTgnbQNCqJ708=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xXKDg11Cka3dI847LDtyeNw93qE=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QhjGRY+7Ia8J/4ssoEjTfuZI40k=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2020-08-21T01:32:46Z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2020-08-21T01:32:46Z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2020-08-20T14:03:44Z</dcterms:modified>
</cp:coreProperties>
</file>